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galio\2021\"/>
    </mc:Choice>
  </mc:AlternateContent>
  <xr:revisionPtr revIDLastSave="0" documentId="8_{D34F3176-9C12-4598-BBE7-2687FF5A2DE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9.24-09.26" sheetId="22" r:id="rId1"/>
    <sheet name="09.17-09.19" sheetId="21" r:id="rId2"/>
    <sheet name="09.10-09.12" sheetId="20" r:id="rId3"/>
    <sheet name="09.03-09.05" sheetId="19" r:id="rId4"/>
    <sheet name="08.27-08.29" sheetId="18" r:id="rId5"/>
    <sheet name="08.20-08.22" sheetId="17" r:id="rId6"/>
    <sheet name="08.13-08.15" sheetId="16" r:id="rId7"/>
    <sheet name="08.06-08.08" sheetId="15" r:id="rId8"/>
    <sheet name="07.30-08.01" sheetId="14" r:id="rId9"/>
    <sheet name="07.23-07.25" sheetId="13" r:id="rId10"/>
    <sheet name="07.16-07.18" sheetId="12" r:id="rId11"/>
    <sheet name="07.09-07.11" sheetId="11" r:id="rId12"/>
    <sheet name="07.02-07.04" sheetId="10" r:id="rId13"/>
    <sheet name="06.25-06.27" sheetId="9" r:id="rId14"/>
    <sheet name="06.18-06.20" sheetId="8" r:id="rId15"/>
    <sheet name="06.11-06.13" sheetId="7" r:id="rId16"/>
    <sheet name="06.04-06.06" sheetId="6" r:id="rId17"/>
    <sheet name="05.28-05.30" sheetId="5" r:id="rId18"/>
    <sheet name="05.21-05.23" sheetId="4" r:id="rId19"/>
    <sheet name="05.14-05.16" sheetId="3" r:id="rId20"/>
    <sheet name="05.07-05.09" sheetId="2" r:id="rId21"/>
    <sheet name="04.30-05.02" sheetId="1" r:id="rId2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22" l="1"/>
  <c r="E42" i="22"/>
  <c r="G42" i="22"/>
  <c r="D42" i="22"/>
  <c r="F35" i="22"/>
  <c r="E35" i="22"/>
  <c r="G35" i="22"/>
  <c r="D35" i="22"/>
  <c r="F23" i="22"/>
  <c r="E23" i="22"/>
  <c r="G23" i="22"/>
  <c r="D23" i="22"/>
  <c r="F33" i="22" l="1"/>
  <c r="F34" i="22"/>
  <c r="F37" i="22"/>
  <c r="F13" i="22"/>
  <c r="F14" i="22"/>
  <c r="F15" i="22"/>
  <c r="I16" i="22"/>
  <c r="I20" i="22"/>
  <c r="I26" i="22"/>
  <c r="I29" i="22"/>
  <c r="I39" i="22"/>
  <c r="F39" i="22"/>
  <c r="F41" i="22"/>
  <c r="I34" i="22"/>
  <c r="I40" i="22"/>
  <c r="F40" i="22"/>
  <c r="I38" i="22"/>
  <c r="F38" i="22"/>
  <c r="I32" i="22"/>
  <c r="F32" i="22"/>
  <c r="I27" i="22"/>
  <c r="F27" i="22"/>
  <c r="F30" i="22"/>
  <c r="I31" i="22"/>
  <c r="F31" i="22"/>
  <c r="I28" i="22"/>
  <c r="F28" i="22"/>
  <c r="I21" i="22"/>
  <c r="F21" i="22"/>
  <c r="I22" i="22"/>
  <c r="F22" i="22"/>
  <c r="I18" i="22"/>
  <c r="F18" i="22"/>
  <c r="I19" i="22"/>
  <c r="F19" i="22"/>
  <c r="F17" i="22"/>
  <c r="I15" i="22"/>
  <c r="I14" i="22"/>
  <c r="I13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F44" i="15"/>
  <c r="D44" i="15"/>
  <c r="E44" i="4"/>
  <c r="E35" i="4"/>
  <c r="D35" i="15"/>
  <c r="F35" i="15"/>
  <c r="F35" i="4"/>
  <c r="E35" i="15"/>
  <c r="E44" i="15"/>
  <c r="G35" i="4"/>
  <c r="G44" i="4"/>
  <c r="D35" i="4"/>
  <c r="D44" i="4"/>
  <c r="F44" i="4"/>
  <c r="G44" i="15"/>
  <c r="G35" i="15"/>
</calcChain>
</file>

<file path=xl/sharedStrings.xml><?xml version="1.0" encoding="utf-8"?>
<sst xmlns="http://schemas.openxmlformats.org/spreadsheetml/2006/main" count="3136" uniqueCount="292">
  <si>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</si>
  <si>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</si>
  <si>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</si>
  <si>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</si>
  <si>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</si>
  <si>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</si>
  <si>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</si>
  <si>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</si>
  <si>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</si>
  <si>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</si>
  <si>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</si>
  <si>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</si>
  <si>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</si>
  <si>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</si>
  <si>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</si>
  <si>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</si>
  <si>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</si>
  <si>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</si>
  <si>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</si>
  <si>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</si>
  <si>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</si>
  <si>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</si>
  <si>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</si>
  <si>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</si>
  <si>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</si>
  <si>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</si>
  <si>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</si>
  <si>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</si>
  <si>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</si>
  <si>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</si>
  <si>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</si>
  <si>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</si>
  <si>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</si>
  <si>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</si>
  <si>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</si>
  <si>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</si>
  <si>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</si>
  <si>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</si>
  <si>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</si>
  <si>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</si>
  <si>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</si>
  <si>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</si>
  <si>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</si>
  <si>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</si>
  <si>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</si>
  <si>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</si>
  <si>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</si>
  <si>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</si>
  <si>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</si>
  <si>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</si>
  <si>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</si>
  <si>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</si>
  <si>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</si>
  <si>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</si>
  <si>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</si>
  <si>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</si>
  <si>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</si>
  <si>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</si>
  <si>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</si>
  <si>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</si>
  <si>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</si>
  <si>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</si>
  <si>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</si>
  <si>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</si>
  <si>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</si>
  <si>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</si>
  <si>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</si>
  <si>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</si>
  <si>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</si>
  <si>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</si>
  <si>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</si>
  <si>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</si>
  <si>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</si>
  <si>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</si>
  <si>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</si>
  <si>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</si>
  <si>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</si>
  <si>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</si>
  <si>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</si>
  <si>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</si>
  <si>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</si>
  <si>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</si>
  <si>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</si>
  <si>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</si>
  <si>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</si>
  <si>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</si>
  <si>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</si>
  <si>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</si>
  <si>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</si>
  <si>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</si>
  <si>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</si>
  <si>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</si>
  <si>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</si>
  <si>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</si>
  <si>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</si>
  <si>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</si>
  <si>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</si>
  <si>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</si>
  <si>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</si>
  <si>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</si>
  <si>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</si>
  <si>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</si>
  <si>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</si>
  <si>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</si>
  <si>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</si>
  <si>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</si>
  <si>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</si>
  <si>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</si>
  <si>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</si>
  <si>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</si>
  <si>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</si>
  <si>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</si>
  <si>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</si>
  <si>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</si>
  <si>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</si>
  <si>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</si>
  <si>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</si>
  <si>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</si>
  <si>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</si>
  <si>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</si>
  <si>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</si>
  <si>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</si>
  <si>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</si>
  <si>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</si>
  <si>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</si>
  <si>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</si>
  <si>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</si>
  <si>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</si>
  <si>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</si>
  <si>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</si>
  <si>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</si>
  <si>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</si>
  <si>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</si>
  <si>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</si>
  <si>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</si>
  <si>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</si>
  <si>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</si>
  <si>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</si>
  <si>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</si>
  <si>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</si>
  <si>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</si>
  <si>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</si>
  <si>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</si>
  <si>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</si>
  <si>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</si>
  <si>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</si>
  <si>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</si>
  <si>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</si>
  <si>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</si>
  <si>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</si>
  <si>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</si>
  <si>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</si>
  <si>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</si>
  <si>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</si>
  <si>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</si>
  <si>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</si>
  <si>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</si>
  <si>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</si>
  <si>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</si>
  <si>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</si>
  <si>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</si>
  <si>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</si>
  <si>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</si>
  <si>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</si>
  <si>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</si>
  <si>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</si>
  <si>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</si>
  <si>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</si>
  <si>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</si>
  <si>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</si>
  <si>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</si>
  <si>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</si>
  <si>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</si>
  <si>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</si>
  <si>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</si>
  <si>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</si>
  <si>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</si>
  <si>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</si>
  <si>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</si>
  <si>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</si>
  <si>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</si>
  <si>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</si>
  <si>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</si>
  <si>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</si>
  <si>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</si>
  <si>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</si>
  <si>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</si>
  <si>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</si>
  <si>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</si>
  <si>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</si>
  <si>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</si>
  <si>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</si>
  <si>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</si>
  <si>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</si>
  <si>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</si>
  <si>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</si>
  <si>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</si>
  <si>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</si>
  <si>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</si>
  <si>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</si>
  <si>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</si>
  <si>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</si>
  <si>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</si>
  <si>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</si>
  <si>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</si>
  <si>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</si>
  <si>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</si>
  <si>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</si>
  <si>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</si>
  <si>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</si>
  <si>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</si>
  <si>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</si>
  <si>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</si>
  <si>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</si>
  <si>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</si>
  <si>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</si>
  <si>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</si>
  <si>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</si>
  <si>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</si>
  <si>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</si>
  <si>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Geriausi mūsų metai (The Best Years)</t>
  </si>
  <si>
    <t>Greta Garbo</t>
  </si>
  <si>
    <t>August 13 - 15</t>
  </si>
  <si>
    <t>Rugpjūčio 13 - 15 d.</t>
  </si>
  <si>
    <t>August 13 - 15 Lithuanian top</t>
  </si>
  <si>
    <t>Rugpjūčio 13 - 15 d. Lietuvos kino teatruose rodytų filmų topas</t>
  </si>
  <si>
    <t>Izaokas</t>
  </si>
  <si>
    <t>Film Jam</t>
  </si>
  <si>
    <t>Mirties namai 2 (Don't Breathe 2)</t>
  </si>
  <si>
    <t>(Ne)Tobulas vyras (I'm Your Man)</t>
  </si>
  <si>
    <t>Laisvasis Gajus (Free Guy)</t>
  </si>
  <si>
    <t>P</t>
  </si>
  <si>
    <t>Šunyčiai patruliai. Filmas (Paw Patrol: The Movie)</t>
  </si>
  <si>
    <t>Preview</t>
  </si>
  <si>
    <t>Tuvė (Tove)</t>
  </si>
  <si>
    <t>August 20 - 22</t>
  </si>
  <si>
    <t>Rugpjūčio 20 - 22 d.</t>
  </si>
  <si>
    <t>August 20 - 22 Lithuanian top</t>
  </si>
  <si>
    <t>Rugpjūčio 20 - 22 d. Lietuvos kino teatruose rodytų filmų topas</t>
  </si>
  <si>
    <t>Nauja praeitis (Reminiscence)</t>
  </si>
  <si>
    <t>Žaliasis riteris (The Green Knight)</t>
  </si>
  <si>
    <t>Nakties namai (The Night House)</t>
  </si>
  <si>
    <t>Total (31)</t>
  </si>
  <si>
    <t>August 27 - 29</t>
  </si>
  <si>
    <t>Rugpjūčio 27 - 29 d.</t>
  </si>
  <si>
    <t>August 27 - 29 Lithuanian top</t>
  </si>
  <si>
    <t>Rugpjūčio 27 - 29 d. Lietuvos kino teatruose rodytų filmų topas</t>
  </si>
  <si>
    <t>Seifas (Waydown (The Vault))</t>
  </si>
  <si>
    <t>Bitininkas (Candyman)</t>
  </si>
  <si>
    <t>Kiaulė (Pig)</t>
  </si>
  <si>
    <t>Rifkino festivalis (Rifkin‘s Festival)</t>
  </si>
  <si>
    <t>September 3 - 5</t>
  </si>
  <si>
    <t>Rugsėjo 3 - 5 d.</t>
  </si>
  <si>
    <t>September 3 - 5 Lithuanian top</t>
  </si>
  <si>
    <t>Rugsėjo 3 - 5 d. Lietuvos kino teatruose rodytų filmų topas</t>
  </si>
  <si>
    <t>Kuponų karalienės (Queenpins)</t>
  </si>
  <si>
    <t>Piktybinis (Malignant)</t>
  </si>
  <si>
    <t>Latė ir stebuklingas akmuo (Latte &amp; the Magic Waterstone)</t>
  </si>
  <si>
    <t>Travolta</t>
  </si>
  <si>
    <t>Šang-Či ir dešimties žiedų legenda (Shang-Chi and the Legend of the Ten Rings)</t>
  </si>
  <si>
    <t>Žudiko kodeksas (The Protege)</t>
  </si>
  <si>
    <t>Dogtanjanas ir trys šunietininkai (Dogtanian and the Three Muskehounds)</t>
  </si>
  <si>
    <t>Šmėklų žemės kaliniai (Prisoners of The Ghostland)</t>
  </si>
  <si>
    <t>After. Kai mes pasiklydom (After We Fell)</t>
  </si>
  <si>
    <t>Ne bobų reikalai (Нефутбол)</t>
  </si>
  <si>
    <t>September 10 - 12</t>
  </si>
  <si>
    <t>Rugsėjo 10 - 12 d.</t>
  </si>
  <si>
    <t>September 10 - 12 Lithuanian top</t>
  </si>
  <si>
    <t>Rugsėjo 10 - 12 d. Lietuvos kino teatruose rodytų filmų topas</t>
  </si>
  <si>
    <t>Paprasta aistra (Passion simple)</t>
  </si>
  <si>
    <t>September 17 - 19</t>
  </si>
  <si>
    <t>Rugsėjo 17 - 19 d.</t>
  </si>
  <si>
    <t>September 17 - 19 Lithuanian top</t>
  </si>
  <si>
    <t>Rugsėjo 17 - 19 d. Lietuvos kino teatruose rodytų filmų topas</t>
  </si>
  <si>
    <t>Kopa (Dune)</t>
  </si>
  <si>
    <t>Ponas kūdikis 2. Šeimos reikalai (The Boss Baby: Family Business)</t>
  </si>
  <si>
    <t>Moonmakers</t>
  </si>
  <si>
    <t>Šuolis</t>
  </si>
  <si>
    <t>Total (25)</t>
  </si>
  <si>
    <t>Filmverleih</t>
  </si>
  <si>
    <t>Mažas pasaulis (Small World)</t>
  </si>
  <si>
    <t>September 24 - 26</t>
  </si>
  <si>
    <t>Rugsėjo 24 - 26 d.</t>
  </si>
  <si>
    <t>September 24 - 26 Lithuanian top</t>
  </si>
  <si>
    <t>Rugsėjo 24 - 26 d. Lietuvos kino teatruose rodytų filmų topas</t>
  </si>
  <si>
    <t>Kortų skaičiuotojas</t>
  </si>
  <si>
    <t>Jokių liudininkų (Cop Shop)</t>
  </si>
  <si>
    <t>Į Mėnulį (Moonbound)</t>
  </si>
  <si>
    <t>Patrakėlė Marta Džein (Calamity, a Childhood of Martha Jane Cannary)</t>
  </si>
  <si>
    <t>Ant erelio sparnų (Ride the Eagle)</t>
  </si>
  <si>
    <t>Unlimited Media</t>
  </si>
  <si>
    <t>UPĖ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</si>
</sst>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6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5"/>
  <sheetViews>
    <sheetView tabSelected="1" zoomScale="60" zoomScaleNormal="60" workbookViewId="0">
      <selection activeCell="F42" sqref="F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283</v>
      </c>
      <c r="F1" s="2"/>
      <c r="G1" s="2"/>
      <c r="H1" s="2"/>
      <c r="I1" s="2"/>
    </row>
    <row r="2" spans="1:26" ht="19.5" customHeight="1">
      <c r="E2" s="2" t="s">
        <v>284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281</v>
      </c>
      <c r="E6" s="4" t="s">
        <v>270</v>
      </c>
      <c r="F6" s="162"/>
      <c r="G6" s="4" t="s">
        <v>281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55"/>
      <c r="E9" s="155"/>
      <c r="F9" s="161" t="s">
        <v>15</v>
      </c>
      <c r="G9" s="155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Y9" s="57"/>
      <c r="Z9" s="56"/>
    </row>
    <row r="10" spans="1:26" ht="19.5">
      <c r="A10" s="159"/>
      <c r="B10" s="159"/>
      <c r="C10" s="162"/>
      <c r="D10" s="156" t="s">
        <v>282</v>
      </c>
      <c r="E10" s="156" t="s">
        <v>271</v>
      </c>
      <c r="F10" s="162"/>
      <c r="G10" s="156" t="s">
        <v>282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Y10" s="57"/>
      <c r="Z10" s="56"/>
    </row>
    <row r="11" spans="1:26">
      <c r="A11" s="159"/>
      <c r="B11" s="159"/>
      <c r="C11" s="162"/>
      <c r="D11" s="156" t="s">
        <v>14</v>
      </c>
      <c r="E11" s="4" t="s">
        <v>14</v>
      </c>
      <c r="F11" s="162"/>
      <c r="G11" s="156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59"/>
      <c r="B12" s="160"/>
      <c r="C12" s="163"/>
      <c r="D12" s="157"/>
      <c r="E12" s="5" t="s">
        <v>2</v>
      </c>
      <c r="F12" s="163"/>
      <c r="G12" s="157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>
        <v>1</v>
      </c>
      <c r="C13" s="45" t="s">
        <v>274</v>
      </c>
      <c r="D13" s="65">
        <v>70904.990000000005</v>
      </c>
      <c r="E13" s="63">
        <v>96210.94</v>
      </c>
      <c r="F13" s="76">
        <f>(D13-E13)/E13</f>
        <v>-0.26302570165097644</v>
      </c>
      <c r="G13" s="65">
        <v>9872</v>
      </c>
      <c r="H13" s="63">
        <v>139</v>
      </c>
      <c r="I13" s="63">
        <f>G13/H13</f>
        <v>71.021582733812949</v>
      </c>
      <c r="J13" s="63">
        <v>16</v>
      </c>
      <c r="K13" s="63">
        <v>2</v>
      </c>
      <c r="L13" s="65">
        <v>229069.71</v>
      </c>
      <c r="M13" s="65">
        <v>32540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2</v>
      </c>
      <c r="C14" s="45" t="s">
        <v>275</v>
      </c>
      <c r="D14" s="65">
        <v>40988.61</v>
      </c>
      <c r="E14" s="63">
        <v>58122.559999999998</v>
      </c>
      <c r="F14" s="76">
        <f>(D14-E14)/E14</f>
        <v>-0.2947900092494205</v>
      </c>
      <c r="G14" s="65">
        <v>8344</v>
      </c>
      <c r="H14" s="63">
        <v>162</v>
      </c>
      <c r="I14" s="63">
        <f>G14/H14</f>
        <v>51.506172839506171</v>
      </c>
      <c r="J14" s="63">
        <v>19</v>
      </c>
      <c r="K14" s="63">
        <v>2</v>
      </c>
      <c r="L14" s="65">
        <v>109211</v>
      </c>
      <c r="M14" s="65">
        <v>22450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277</v>
      </c>
      <c r="D15" s="65">
        <v>9856.9</v>
      </c>
      <c r="E15" s="63">
        <v>16918.53</v>
      </c>
      <c r="F15" s="76">
        <f>(D15-E15)/E15</f>
        <v>-0.41739028154337282</v>
      </c>
      <c r="G15" s="65">
        <v>1646</v>
      </c>
      <c r="H15" s="63">
        <v>58</v>
      </c>
      <c r="I15" s="63">
        <f>G15/H15</f>
        <v>28.379310344827587</v>
      </c>
      <c r="J15" s="63">
        <v>20</v>
      </c>
      <c r="K15" s="63">
        <v>2</v>
      </c>
      <c r="L15" s="65">
        <v>35106.58</v>
      </c>
      <c r="M15" s="65">
        <v>6061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285</v>
      </c>
      <c r="D16" s="65">
        <v>8901.41</v>
      </c>
      <c r="E16" s="63" t="s">
        <v>30</v>
      </c>
      <c r="F16" s="63" t="s">
        <v>30</v>
      </c>
      <c r="G16" s="65">
        <v>1413</v>
      </c>
      <c r="H16" s="63">
        <v>70</v>
      </c>
      <c r="I16" s="63">
        <f>G16/H16</f>
        <v>20.185714285714287</v>
      </c>
      <c r="J16" s="63">
        <v>18</v>
      </c>
      <c r="K16" s="63">
        <v>1</v>
      </c>
      <c r="L16" s="65">
        <v>8901.41</v>
      </c>
      <c r="M16" s="65">
        <v>1413</v>
      </c>
      <c r="N16" s="61">
        <v>44463</v>
      </c>
      <c r="O16" s="60" t="s">
        <v>37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263</v>
      </c>
      <c r="D17" s="65">
        <v>7794</v>
      </c>
      <c r="E17" s="63">
        <v>15940</v>
      </c>
      <c r="F17" s="76">
        <f>(D17-E17)/E17</f>
        <v>-0.51104140526976161</v>
      </c>
      <c r="G17" s="65">
        <v>1226</v>
      </c>
      <c r="H17" s="63" t="s">
        <v>30</v>
      </c>
      <c r="I17" s="63" t="s">
        <v>30</v>
      </c>
      <c r="J17" s="63">
        <v>12</v>
      </c>
      <c r="K17" s="63">
        <v>3</v>
      </c>
      <c r="L17" s="65">
        <v>72750</v>
      </c>
      <c r="M17" s="65">
        <v>11684</v>
      </c>
      <c r="N17" s="61">
        <v>44449</v>
      </c>
      <c r="O17" s="60" t="s">
        <v>31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6</v>
      </c>
      <c r="C18" s="45" t="s">
        <v>232</v>
      </c>
      <c r="D18" s="65">
        <v>6742.94</v>
      </c>
      <c r="E18" s="63">
        <v>9958.41</v>
      </c>
      <c r="F18" s="76">
        <f>(D18-E18)/E18</f>
        <v>-0.32288989909031668</v>
      </c>
      <c r="G18" s="65">
        <v>1377</v>
      </c>
      <c r="H18" s="63">
        <v>63</v>
      </c>
      <c r="I18" s="63">
        <f>G18/H18</f>
        <v>21.857142857142858</v>
      </c>
      <c r="J18" s="63">
        <v>11</v>
      </c>
      <c r="K18" s="63">
        <v>6</v>
      </c>
      <c r="L18" s="65">
        <v>150141</v>
      </c>
      <c r="M18" s="65">
        <v>24346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5</v>
      </c>
      <c r="C19" s="45" t="s">
        <v>259</v>
      </c>
      <c r="D19" s="65">
        <v>4992.2</v>
      </c>
      <c r="E19" s="63">
        <v>10018.17</v>
      </c>
      <c r="F19" s="76">
        <f>(D19-E19)/E19</f>
        <v>-0.50168543755995354</v>
      </c>
      <c r="G19" s="65">
        <v>804</v>
      </c>
      <c r="H19" s="63">
        <v>33</v>
      </c>
      <c r="I19" s="63">
        <f>G19/H19</f>
        <v>24.363636363636363</v>
      </c>
      <c r="J19" s="63">
        <v>9</v>
      </c>
      <c r="K19" s="63">
        <v>4</v>
      </c>
      <c r="L19" s="65">
        <v>78926</v>
      </c>
      <c r="M19" s="65">
        <v>12288</v>
      </c>
      <c r="N19" s="61">
        <v>44442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 t="s">
        <v>56</v>
      </c>
      <c r="C20" s="45" t="s">
        <v>286</v>
      </c>
      <c r="D20" s="65">
        <v>3655.33</v>
      </c>
      <c r="E20" s="63" t="s">
        <v>30</v>
      </c>
      <c r="F20" s="63" t="s">
        <v>30</v>
      </c>
      <c r="G20" s="65">
        <v>583</v>
      </c>
      <c r="H20" s="63">
        <v>68</v>
      </c>
      <c r="I20" s="63">
        <f>G20/H20</f>
        <v>8.5735294117647065</v>
      </c>
      <c r="J20" s="63">
        <v>15</v>
      </c>
      <c r="K20" s="63">
        <v>1</v>
      </c>
      <c r="L20" s="65">
        <v>4221.01</v>
      </c>
      <c r="M20" s="65">
        <v>668</v>
      </c>
      <c r="N20" s="61">
        <v>44463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9</v>
      </c>
      <c r="C21" s="45" t="s">
        <v>199</v>
      </c>
      <c r="D21" s="65">
        <v>2431.6</v>
      </c>
      <c r="E21" s="63">
        <v>4623.04</v>
      </c>
      <c r="F21" s="76">
        <f>(D21-E21)/E21</f>
        <v>-0.47402574929051017</v>
      </c>
      <c r="G21" s="65">
        <v>467</v>
      </c>
      <c r="H21" s="63">
        <v>12</v>
      </c>
      <c r="I21" s="63">
        <f>G21/H21</f>
        <v>38.916666666666664</v>
      </c>
      <c r="J21" s="63">
        <v>4</v>
      </c>
      <c r="K21" s="63">
        <v>10</v>
      </c>
      <c r="L21" s="65">
        <v>223751</v>
      </c>
      <c r="M21" s="65">
        <v>48322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8</v>
      </c>
      <c r="C22" s="45" t="s">
        <v>256</v>
      </c>
      <c r="D22" s="65">
        <v>2393.73</v>
      </c>
      <c r="E22" s="63">
        <v>5349</v>
      </c>
      <c r="F22" s="76">
        <f>(D22-E22)/E22</f>
        <v>-0.55249018508132364</v>
      </c>
      <c r="G22" s="65">
        <v>352</v>
      </c>
      <c r="H22" s="63">
        <v>8</v>
      </c>
      <c r="I22" s="63">
        <f>G22/H22</f>
        <v>44</v>
      </c>
      <c r="J22" s="63">
        <v>4</v>
      </c>
      <c r="K22" s="63">
        <v>4</v>
      </c>
      <c r="L22" s="65">
        <v>37120.03</v>
      </c>
      <c r="M22" s="65">
        <v>5793</v>
      </c>
      <c r="N22" s="61">
        <v>44442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158661.71000000002</v>
      </c>
      <c r="E23" s="58">
        <f t="shared" ref="E23:G23" si="0">SUM(E13:E22)</f>
        <v>217140.65000000002</v>
      </c>
      <c r="F23" s="108">
        <f>(D23-E23)/E23</f>
        <v>-0.26931364532619756</v>
      </c>
      <c r="G23" s="58">
        <f t="shared" si="0"/>
        <v>26084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231</v>
      </c>
      <c r="C25" s="45" t="s">
        <v>287</v>
      </c>
      <c r="D25" s="65">
        <v>1384.62</v>
      </c>
      <c r="E25" s="63" t="s">
        <v>30</v>
      </c>
      <c r="F25" s="63" t="s">
        <v>30</v>
      </c>
      <c r="G25" s="65">
        <v>286</v>
      </c>
      <c r="H25" s="63">
        <v>7</v>
      </c>
      <c r="I25" s="63"/>
      <c r="J25" s="63">
        <v>7</v>
      </c>
      <c r="K25" s="63">
        <v>0</v>
      </c>
      <c r="L25" s="65">
        <v>1384.62</v>
      </c>
      <c r="M25" s="65">
        <v>286</v>
      </c>
      <c r="N25" s="61" t="s">
        <v>233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 t="s">
        <v>56</v>
      </c>
      <c r="C26" s="45" t="s">
        <v>288</v>
      </c>
      <c r="D26" s="65">
        <v>1379.73</v>
      </c>
      <c r="E26" s="63" t="s">
        <v>30</v>
      </c>
      <c r="F26" s="63" t="s">
        <v>30</v>
      </c>
      <c r="G26" s="65">
        <v>287</v>
      </c>
      <c r="H26" s="63">
        <v>36</v>
      </c>
      <c r="I26" s="63">
        <f>G26/H26</f>
        <v>7.9722222222222223</v>
      </c>
      <c r="J26" s="63">
        <v>8</v>
      </c>
      <c r="K26" s="63">
        <v>1</v>
      </c>
      <c r="L26" s="65">
        <v>1379.73</v>
      </c>
      <c r="M26" s="65">
        <v>287</v>
      </c>
      <c r="N26" s="61">
        <v>44463</v>
      </c>
      <c r="O26" s="60" t="s">
        <v>291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13</v>
      </c>
      <c r="C27" s="45" t="s">
        <v>187</v>
      </c>
      <c r="D27" s="65">
        <v>1373.7</v>
      </c>
      <c r="E27" s="63">
        <v>1467.79</v>
      </c>
      <c r="F27" s="76">
        <f>(D27-E27)/E27</f>
        <v>-6.410317552238394E-2</v>
      </c>
      <c r="G27" s="65">
        <v>213</v>
      </c>
      <c r="H27" s="63">
        <v>4</v>
      </c>
      <c r="I27" s="63">
        <f>G27/H27</f>
        <v>53.25</v>
      </c>
      <c r="J27" s="63">
        <v>1</v>
      </c>
      <c r="K27" s="63">
        <v>11</v>
      </c>
      <c r="L27" s="65">
        <v>89183.360000000001</v>
      </c>
      <c r="M27" s="65">
        <v>14309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93">
        <v>10</v>
      </c>
      <c r="C28" s="45" t="s">
        <v>257</v>
      </c>
      <c r="D28" s="65">
        <v>892.35</v>
      </c>
      <c r="E28" s="63">
        <v>2975.91</v>
      </c>
      <c r="F28" s="76">
        <f>(D28-E28)/E28</f>
        <v>-0.70014214139540509</v>
      </c>
      <c r="G28" s="65">
        <v>172</v>
      </c>
      <c r="H28" s="63">
        <v>10</v>
      </c>
      <c r="I28" s="63">
        <f>G28/H28</f>
        <v>17.2</v>
      </c>
      <c r="J28" s="63">
        <v>3</v>
      </c>
      <c r="K28" s="63">
        <v>4</v>
      </c>
      <c r="L28" s="65">
        <v>22704.69</v>
      </c>
      <c r="M28" s="65">
        <v>5021</v>
      </c>
      <c r="N28" s="61">
        <v>44442</v>
      </c>
      <c r="O28" s="60" t="s">
        <v>258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93" t="s">
        <v>56</v>
      </c>
      <c r="C29" s="45" t="s">
        <v>289</v>
      </c>
      <c r="D29" s="65">
        <v>771.8</v>
      </c>
      <c r="E29" s="63" t="s">
        <v>30</v>
      </c>
      <c r="F29" s="63" t="s">
        <v>30</v>
      </c>
      <c r="G29" s="65">
        <v>107</v>
      </c>
      <c r="H29" s="63">
        <v>19</v>
      </c>
      <c r="I29" s="63">
        <f>G29/H29</f>
        <v>5.6315789473684212</v>
      </c>
      <c r="J29" s="63">
        <v>5</v>
      </c>
      <c r="K29" s="63">
        <v>1</v>
      </c>
      <c r="L29" s="65">
        <v>771.8</v>
      </c>
      <c r="M29" s="65">
        <v>107</v>
      </c>
      <c r="N29" s="61">
        <v>44463</v>
      </c>
      <c r="O29" s="60" t="s">
        <v>290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12</v>
      </c>
      <c r="C30" s="45" t="s">
        <v>226</v>
      </c>
      <c r="D30" s="65">
        <v>747.6</v>
      </c>
      <c r="E30" s="63">
        <v>1816.6000000000001</v>
      </c>
      <c r="F30" s="76">
        <f>(D30-E30)/E30</f>
        <v>-0.58846196190685895</v>
      </c>
      <c r="G30" s="65">
        <v>125</v>
      </c>
      <c r="H30" s="63" t="s">
        <v>30</v>
      </c>
      <c r="I30" s="63" t="s">
        <v>30</v>
      </c>
      <c r="J30" s="63">
        <v>4</v>
      </c>
      <c r="K30" s="63">
        <v>7</v>
      </c>
      <c r="L30" s="65">
        <v>41690.370000000003</v>
      </c>
      <c r="M30" s="65">
        <v>7577</v>
      </c>
      <c r="N30" s="61">
        <v>44421</v>
      </c>
      <c r="O30" s="60" t="s">
        <v>227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255</v>
      </c>
      <c r="D31" s="65">
        <v>737.3</v>
      </c>
      <c r="E31" s="63">
        <v>2366.1999999999998</v>
      </c>
      <c r="F31" s="76">
        <f>(D31-E31)/E31</f>
        <v>-0.68840334713887241</v>
      </c>
      <c r="G31" s="65">
        <v>110</v>
      </c>
      <c r="H31" s="63">
        <v>3</v>
      </c>
      <c r="I31" s="63">
        <f>G31/H31</f>
        <v>36.666666666666664</v>
      </c>
      <c r="J31" s="63">
        <v>2</v>
      </c>
      <c r="K31" s="63">
        <v>4</v>
      </c>
      <c r="L31" s="65">
        <v>15659.59</v>
      </c>
      <c r="M31" s="65">
        <v>2610</v>
      </c>
      <c r="N31" s="61">
        <v>44442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15</v>
      </c>
      <c r="C32" s="45" t="s">
        <v>208</v>
      </c>
      <c r="D32" s="65">
        <v>687.7</v>
      </c>
      <c r="E32" s="63">
        <v>1181.9999999999998</v>
      </c>
      <c r="F32" s="76">
        <f>(D32-E32)/E32</f>
        <v>-0.41818950930626042</v>
      </c>
      <c r="G32" s="65">
        <v>100</v>
      </c>
      <c r="H32" s="63">
        <v>2</v>
      </c>
      <c r="I32" s="63">
        <f>G32/H32</f>
        <v>50</v>
      </c>
      <c r="J32" s="63">
        <v>1</v>
      </c>
      <c r="K32" s="63">
        <v>9</v>
      </c>
      <c r="L32" s="65">
        <v>178383.09</v>
      </c>
      <c r="M32" s="65">
        <v>28304</v>
      </c>
      <c r="N32" s="61">
        <v>44407</v>
      </c>
      <c r="O32" s="77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280</v>
      </c>
      <c r="D33" s="65">
        <v>351.3</v>
      </c>
      <c r="E33" s="63">
        <v>430.45</v>
      </c>
      <c r="F33" s="76">
        <f>(D33-E33)/E33</f>
        <v>-0.18387733766988032</v>
      </c>
      <c r="G33" s="65">
        <v>51</v>
      </c>
      <c r="H33" s="63" t="s">
        <v>30</v>
      </c>
      <c r="I33" s="63" t="s">
        <v>30</v>
      </c>
      <c r="J33" s="63" t="s">
        <v>30</v>
      </c>
      <c r="K33" s="63">
        <v>2</v>
      </c>
      <c r="L33" s="65">
        <v>1426.1</v>
      </c>
      <c r="M33" s="65">
        <v>215</v>
      </c>
      <c r="N33" s="61">
        <v>44456</v>
      </c>
      <c r="O33" s="60" t="s">
        <v>279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19</v>
      </c>
      <c r="C34" s="45" t="s">
        <v>186</v>
      </c>
      <c r="D34" s="65">
        <v>309.58999999999997</v>
      </c>
      <c r="E34" s="63">
        <v>391.88</v>
      </c>
      <c r="F34" s="76">
        <f>(D34-E34)/E34</f>
        <v>-0.2099877513524549</v>
      </c>
      <c r="G34" s="65">
        <v>57</v>
      </c>
      <c r="H34" s="63">
        <v>2</v>
      </c>
      <c r="I34" s="63">
        <f>G34/H34</f>
        <v>28.5</v>
      </c>
      <c r="J34" s="63">
        <v>1</v>
      </c>
      <c r="K34" s="63">
        <v>11</v>
      </c>
      <c r="L34" s="65">
        <v>158264.74</v>
      </c>
      <c r="M34" s="65">
        <v>32749</v>
      </c>
      <c r="N34" s="61">
        <v>44393</v>
      </c>
      <c r="O34" s="60" t="s">
        <v>34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167297.40000000002</v>
      </c>
      <c r="E35" s="58">
        <f t="shared" ref="E35:G35" si="1">SUM(E23:E34)</f>
        <v>227771.48000000007</v>
      </c>
      <c r="F35" s="108">
        <f>(D35-E35)/E35</f>
        <v>-0.26550330181812065</v>
      </c>
      <c r="G35" s="58">
        <f t="shared" si="1"/>
        <v>27592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20</v>
      </c>
      <c r="C37" s="64" t="s">
        <v>101</v>
      </c>
      <c r="D37" s="65">
        <v>278</v>
      </c>
      <c r="E37" s="65">
        <v>357</v>
      </c>
      <c r="F37" s="76">
        <f>(D37-E37)/E37</f>
        <v>-0.22128851540616246</v>
      </c>
      <c r="G37" s="65">
        <v>51</v>
      </c>
      <c r="H37" s="63" t="s">
        <v>30</v>
      </c>
      <c r="I37" s="63" t="s">
        <v>30</v>
      </c>
      <c r="J37" s="63">
        <v>1</v>
      </c>
      <c r="K37" s="63">
        <v>18</v>
      </c>
      <c r="L37" s="65">
        <v>12821</v>
      </c>
      <c r="M37" s="65">
        <v>2282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16</v>
      </c>
      <c r="C38" s="45" t="s">
        <v>229</v>
      </c>
      <c r="D38" s="65">
        <v>115</v>
      </c>
      <c r="E38" s="63">
        <v>908</v>
      </c>
      <c r="F38" s="76">
        <f>(D38-E38)/E38</f>
        <v>-0.87334801762114533</v>
      </c>
      <c r="G38" s="65">
        <v>20</v>
      </c>
      <c r="H38" s="63">
        <v>2</v>
      </c>
      <c r="I38" s="63">
        <f>G38/H38</f>
        <v>10</v>
      </c>
      <c r="J38" s="63">
        <v>2</v>
      </c>
      <c r="K38" s="63">
        <v>7</v>
      </c>
      <c r="L38" s="65">
        <v>10713.86</v>
      </c>
      <c r="M38" s="65">
        <v>2295</v>
      </c>
      <c r="N38" s="61">
        <v>44421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24</v>
      </c>
      <c r="C39" s="45" t="s">
        <v>250</v>
      </c>
      <c r="D39" s="65">
        <v>110</v>
      </c>
      <c r="E39" s="63">
        <v>110</v>
      </c>
      <c r="F39" s="76">
        <f>(D39-E39)/E39</f>
        <v>0</v>
      </c>
      <c r="G39" s="65">
        <v>20</v>
      </c>
      <c r="H39" s="63">
        <v>2</v>
      </c>
      <c r="I39" s="63">
        <f>G39/H39</f>
        <v>10</v>
      </c>
      <c r="J39" s="63">
        <v>1</v>
      </c>
      <c r="K39" s="63">
        <v>5</v>
      </c>
      <c r="L39" s="65">
        <v>12559.89</v>
      </c>
      <c r="M39" s="65">
        <v>2368</v>
      </c>
      <c r="N39" s="61">
        <v>44435</v>
      </c>
      <c r="O39" s="60" t="s">
        <v>37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261</v>
      </c>
      <c r="D40" s="65">
        <v>100.7</v>
      </c>
      <c r="E40" s="63">
        <v>645.47</v>
      </c>
      <c r="F40" s="76">
        <f>(D40-E40)/E40</f>
        <v>-0.84398965095201939</v>
      </c>
      <c r="G40" s="65">
        <v>26</v>
      </c>
      <c r="H40" s="63">
        <v>9</v>
      </c>
      <c r="I40" s="63">
        <f>G40/H40</f>
        <v>2.8888888888888888</v>
      </c>
      <c r="J40" s="63">
        <v>4</v>
      </c>
      <c r="K40" s="63">
        <v>3</v>
      </c>
      <c r="L40" s="65">
        <v>4070.44</v>
      </c>
      <c r="M40" s="65">
        <v>958</v>
      </c>
      <c r="N40" s="61">
        <v>44449</v>
      </c>
      <c r="O40" s="60" t="s">
        <v>27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93">
        <v>22</v>
      </c>
      <c r="C41" s="78" t="s">
        <v>220</v>
      </c>
      <c r="D41" s="65">
        <v>35</v>
      </c>
      <c r="E41" s="63">
        <v>167</v>
      </c>
      <c r="F41" s="76">
        <f>(D41-E41)/E41</f>
        <v>-0.79041916167664672</v>
      </c>
      <c r="G41" s="65">
        <v>9</v>
      </c>
      <c r="H41" s="63" t="s">
        <v>30</v>
      </c>
      <c r="I41" s="63" t="s">
        <v>30</v>
      </c>
      <c r="J41" s="63">
        <v>1</v>
      </c>
      <c r="K41" s="63">
        <v>7</v>
      </c>
      <c r="L41" s="65">
        <v>3804</v>
      </c>
      <c r="M41" s="65">
        <v>677</v>
      </c>
      <c r="N41" s="61">
        <v>44414</v>
      </c>
      <c r="O41" s="60" t="s">
        <v>221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16"/>
      <c r="B42" s="16"/>
      <c r="C42" s="39" t="s">
        <v>278</v>
      </c>
      <c r="D42" s="58">
        <f>SUM(D35:D41)</f>
        <v>167936.10000000003</v>
      </c>
      <c r="E42" s="58">
        <f t="shared" ref="E42:G42" si="2">SUM(E35:E41)</f>
        <v>229958.95000000007</v>
      </c>
      <c r="F42" s="108">
        <f>(D42-E42)/E42</f>
        <v>-0.26971270307157003</v>
      </c>
      <c r="G42" s="58">
        <f t="shared" si="2"/>
        <v>27718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195</v>
      </c>
      <c r="F1" s="2"/>
      <c r="G1" s="2"/>
      <c r="H1" s="2"/>
      <c r="I1" s="2"/>
    </row>
    <row r="2" spans="1:26" ht="19.5" customHeight="1">
      <c r="E2" s="2" t="s">
        <v>196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193</v>
      </c>
      <c r="E6" s="4" t="s">
        <v>184</v>
      </c>
      <c r="F6" s="162"/>
      <c r="G6" s="4" t="s">
        <v>193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27"/>
      <c r="E9" s="127"/>
      <c r="F9" s="161" t="s">
        <v>15</v>
      </c>
      <c r="G9" s="127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Y9" s="57"/>
    </row>
    <row r="10" spans="1:26">
      <c r="A10" s="159"/>
      <c r="B10" s="159"/>
      <c r="C10" s="162"/>
      <c r="D10" s="128" t="s">
        <v>194</v>
      </c>
      <c r="E10" s="128" t="s">
        <v>185</v>
      </c>
      <c r="F10" s="162"/>
      <c r="G10" s="128" t="s">
        <v>194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Y10" s="57"/>
    </row>
    <row r="11" spans="1:26">
      <c r="A11" s="159"/>
      <c r="B11" s="159"/>
      <c r="C11" s="162"/>
      <c r="D11" s="128" t="s">
        <v>14</v>
      </c>
      <c r="E11" s="4" t="s">
        <v>14</v>
      </c>
      <c r="F11" s="162"/>
      <c r="G11" s="128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59"/>
      <c r="B12" s="160"/>
      <c r="C12" s="163"/>
      <c r="D12" s="129"/>
      <c r="E12" s="5" t="s">
        <v>2</v>
      </c>
      <c r="F12" s="163"/>
      <c r="G12" s="129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199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186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187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56</v>
      </c>
      <c r="C16" s="45" t="s">
        <v>198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160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177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197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174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47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123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169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170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159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173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190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49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127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136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64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101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102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112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188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149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97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171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67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200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113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148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172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46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179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140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56</v>
      </c>
      <c r="C50" s="78" t="s">
        <v>201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49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202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topLeftCell="A32" zoomScale="60" zoomScaleNormal="60" workbookViewId="0">
      <selection activeCell="A45" sqref="A45:XFD4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184</v>
      </c>
      <c r="E6" s="4" t="s">
        <v>180</v>
      </c>
      <c r="F6" s="162"/>
      <c r="G6" s="4" t="s">
        <v>184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24"/>
      <c r="E9" s="124"/>
      <c r="F9" s="161" t="s">
        <v>15</v>
      </c>
      <c r="G9" s="124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Z9" s="57"/>
    </row>
    <row r="10" spans="1:26">
      <c r="A10" s="159"/>
      <c r="B10" s="159"/>
      <c r="C10" s="162"/>
      <c r="D10" s="125" t="s">
        <v>185</v>
      </c>
      <c r="E10" s="125" t="s">
        <v>181</v>
      </c>
      <c r="F10" s="162"/>
      <c r="G10" s="125" t="s">
        <v>185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Z10" s="57"/>
    </row>
    <row r="11" spans="1:26">
      <c r="A11" s="159"/>
      <c r="B11" s="159"/>
      <c r="C11" s="162"/>
      <c r="D11" s="125" t="s">
        <v>14</v>
      </c>
      <c r="E11" s="4" t="s">
        <v>14</v>
      </c>
      <c r="F11" s="162"/>
      <c r="G11" s="125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63"/>
      <c r="D12" s="126"/>
      <c r="E12" s="5" t="s">
        <v>2</v>
      </c>
      <c r="F12" s="163"/>
      <c r="G12" s="126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101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97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46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148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171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189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172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67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161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125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175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58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126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180</v>
      </c>
      <c r="E6" s="4" t="s">
        <v>167</v>
      </c>
      <c r="F6" s="162"/>
      <c r="G6" s="4" t="s">
        <v>180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20"/>
      <c r="E9" s="120"/>
      <c r="F9" s="161" t="s">
        <v>15</v>
      </c>
      <c r="G9" s="120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Z9" s="57"/>
    </row>
    <row r="10" spans="1:26">
      <c r="A10" s="159"/>
      <c r="B10" s="159"/>
      <c r="C10" s="162"/>
      <c r="D10" s="121" t="s">
        <v>181</v>
      </c>
      <c r="E10" s="121" t="s">
        <v>168</v>
      </c>
      <c r="F10" s="162"/>
      <c r="G10" s="121" t="s">
        <v>181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Z10" s="57"/>
    </row>
    <row r="11" spans="1:26">
      <c r="A11" s="159"/>
      <c r="B11" s="159"/>
      <c r="C11" s="162"/>
      <c r="D11" s="121" t="s">
        <v>14</v>
      </c>
      <c r="E11" s="4" t="s">
        <v>14</v>
      </c>
      <c r="F11" s="162"/>
      <c r="G11" s="121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63"/>
      <c r="D12" s="122"/>
      <c r="E12" s="5" t="s">
        <v>2</v>
      </c>
      <c r="F12" s="163"/>
      <c r="G12" s="122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15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167</v>
      </c>
      <c r="E6" s="4" t="s">
        <v>154</v>
      </c>
      <c r="F6" s="162"/>
      <c r="G6" s="4" t="s">
        <v>167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17"/>
      <c r="E9" s="117"/>
      <c r="F9" s="161" t="s">
        <v>15</v>
      </c>
      <c r="G9" s="117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Z9" s="57"/>
    </row>
    <row r="10" spans="1:26">
      <c r="A10" s="159"/>
      <c r="B10" s="159"/>
      <c r="C10" s="162"/>
      <c r="D10" s="118" t="s">
        <v>168</v>
      </c>
      <c r="E10" s="118" t="s">
        <v>155</v>
      </c>
      <c r="F10" s="162"/>
      <c r="G10" s="118" t="s">
        <v>168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Z10" s="57"/>
    </row>
    <row r="11" spans="1:26">
      <c r="A11" s="159"/>
      <c r="B11" s="159"/>
      <c r="C11" s="162"/>
      <c r="D11" s="118" t="s">
        <v>14</v>
      </c>
      <c r="E11" s="4" t="s">
        <v>14</v>
      </c>
      <c r="F11" s="162"/>
      <c r="G11" s="118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63"/>
      <c r="D12" s="119"/>
      <c r="E12" s="5" t="s">
        <v>2</v>
      </c>
      <c r="F12" s="163"/>
      <c r="G12" s="119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15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154</v>
      </c>
      <c r="E6" s="4" t="s">
        <v>150</v>
      </c>
      <c r="F6" s="162"/>
      <c r="G6" s="4" t="s">
        <v>154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12"/>
      <c r="E9" s="112"/>
      <c r="F9" s="161" t="s">
        <v>15</v>
      </c>
      <c r="G9" s="112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Z9" s="57"/>
    </row>
    <row r="10" spans="1:26">
      <c r="A10" s="159"/>
      <c r="B10" s="159"/>
      <c r="C10" s="162"/>
      <c r="D10" s="113" t="s">
        <v>155</v>
      </c>
      <c r="E10" s="113" t="s">
        <v>151</v>
      </c>
      <c r="F10" s="162"/>
      <c r="G10" s="113" t="s">
        <v>155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Z10" s="57"/>
    </row>
    <row r="11" spans="1:26">
      <c r="A11" s="159"/>
      <c r="B11" s="159"/>
      <c r="C11" s="162"/>
      <c r="D11" s="113" t="s">
        <v>14</v>
      </c>
      <c r="E11" s="4" t="s">
        <v>14</v>
      </c>
      <c r="F11" s="162"/>
      <c r="G11" s="113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63"/>
      <c r="D12" s="114"/>
      <c r="E12" s="5" t="s">
        <v>2</v>
      </c>
      <c r="F12" s="163"/>
      <c r="G12" s="114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15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150</v>
      </c>
      <c r="E6" s="4" t="s">
        <v>132</v>
      </c>
      <c r="F6" s="162"/>
      <c r="G6" s="4" t="s">
        <v>150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09"/>
      <c r="E9" s="109"/>
      <c r="F9" s="161" t="s">
        <v>15</v>
      </c>
      <c r="G9" s="109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Z9" s="57"/>
    </row>
    <row r="10" spans="1:26">
      <c r="A10" s="159"/>
      <c r="B10" s="159"/>
      <c r="C10" s="162"/>
      <c r="D10" s="110" t="s">
        <v>151</v>
      </c>
      <c r="E10" s="110" t="s">
        <v>133</v>
      </c>
      <c r="F10" s="162"/>
      <c r="G10" s="110" t="s">
        <v>151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Z10" s="57"/>
    </row>
    <row r="11" spans="1:26">
      <c r="A11" s="159"/>
      <c r="B11" s="159"/>
      <c r="C11" s="162"/>
      <c r="D11" s="110" t="s">
        <v>14</v>
      </c>
      <c r="E11" s="4" t="s">
        <v>14</v>
      </c>
      <c r="F11" s="162"/>
      <c r="G11" s="110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63"/>
      <c r="D12" s="111"/>
      <c r="E12" s="5" t="s">
        <v>2</v>
      </c>
      <c r="F12" s="163"/>
      <c r="G12" s="111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132</v>
      </c>
      <c r="E6" s="4" t="s">
        <v>119</v>
      </c>
      <c r="F6" s="162"/>
      <c r="G6" s="4" t="s">
        <v>132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01"/>
      <c r="E9" s="101"/>
      <c r="F9" s="161" t="s">
        <v>15</v>
      </c>
      <c r="G9" s="101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7"/>
      <c r="Y9" s="56"/>
    </row>
    <row r="10" spans="1:26">
      <c r="A10" s="159"/>
      <c r="B10" s="159"/>
      <c r="C10" s="162"/>
      <c r="D10" s="102" t="s">
        <v>133</v>
      </c>
      <c r="E10" s="102" t="s">
        <v>120</v>
      </c>
      <c r="F10" s="162"/>
      <c r="G10" s="102" t="s">
        <v>133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7"/>
      <c r="Y10" s="56"/>
    </row>
    <row r="11" spans="1:26">
      <c r="A11" s="159"/>
      <c r="B11" s="159"/>
      <c r="C11" s="162"/>
      <c r="D11" s="102" t="s">
        <v>14</v>
      </c>
      <c r="E11" s="4" t="s">
        <v>14</v>
      </c>
      <c r="F11" s="162"/>
      <c r="G11" s="102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59"/>
      <c r="B12" s="160"/>
      <c r="C12" s="163"/>
      <c r="D12" s="103"/>
      <c r="E12" s="5" t="s">
        <v>2</v>
      </c>
      <c r="F12" s="163"/>
      <c r="G12" s="103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35" zoomScale="60" zoomScaleNormal="60" workbookViewId="0">
      <selection activeCell="T53" sqref="T5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119</v>
      </c>
      <c r="E6" s="4" t="s">
        <v>106</v>
      </c>
      <c r="F6" s="162"/>
      <c r="G6" s="4" t="s">
        <v>119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98"/>
      <c r="E9" s="98"/>
      <c r="F9" s="161" t="s">
        <v>15</v>
      </c>
      <c r="G9" s="98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Y9" s="57"/>
    </row>
    <row r="10" spans="1:26">
      <c r="A10" s="159"/>
      <c r="B10" s="159"/>
      <c r="C10" s="162"/>
      <c r="D10" s="99" t="s">
        <v>120</v>
      </c>
      <c r="E10" s="99" t="s">
        <v>107</v>
      </c>
      <c r="F10" s="162"/>
      <c r="G10" s="99" t="s">
        <v>120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Y10" s="57"/>
    </row>
    <row r="11" spans="1:26">
      <c r="A11" s="159"/>
      <c r="B11" s="159"/>
      <c r="C11" s="162"/>
      <c r="D11" s="99" t="s">
        <v>14</v>
      </c>
      <c r="E11" s="4" t="s">
        <v>14</v>
      </c>
      <c r="F11" s="162"/>
      <c r="G11" s="99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59"/>
      <c r="B12" s="160"/>
      <c r="C12" s="163"/>
      <c r="D12" s="100"/>
      <c r="E12" s="5" t="s">
        <v>2</v>
      </c>
      <c r="F12" s="163"/>
      <c r="G12" s="100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106</v>
      </c>
      <c r="E6" s="4" t="s">
        <v>91</v>
      </c>
      <c r="F6" s="162"/>
      <c r="G6" s="4" t="s">
        <v>106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94"/>
      <c r="E9" s="94"/>
      <c r="F9" s="161" t="s">
        <v>15</v>
      </c>
      <c r="G9" s="94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7"/>
      <c r="Y9" s="56"/>
    </row>
    <row r="10" spans="1:26">
      <c r="A10" s="159"/>
      <c r="B10" s="159"/>
      <c r="C10" s="162"/>
      <c r="D10" s="95" t="s">
        <v>107</v>
      </c>
      <c r="E10" s="95" t="s">
        <v>92</v>
      </c>
      <c r="F10" s="162"/>
      <c r="G10" s="95" t="s">
        <v>107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7"/>
      <c r="Y10" s="56"/>
    </row>
    <row r="11" spans="1:26">
      <c r="A11" s="159"/>
      <c r="B11" s="159"/>
      <c r="C11" s="162"/>
      <c r="D11" s="95" t="s">
        <v>14</v>
      </c>
      <c r="E11" s="4" t="s">
        <v>14</v>
      </c>
      <c r="F11" s="162"/>
      <c r="G11" s="95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59"/>
      <c r="B12" s="160"/>
      <c r="C12" s="163"/>
      <c r="D12" s="96"/>
      <c r="E12" s="5" t="s">
        <v>2</v>
      </c>
      <c r="F12" s="163"/>
      <c r="G12" s="96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91</v>
      </c>
      <c r="E6" s="4" t="s">
        <v>80</v>
      </c>
      <c r="F6" s="162"/>
      <c r="G6" s="4" t="s">
        <v>91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85"/>
      <c r="E9" s="85"/>
      <c r="F9" s="161" t="s">
        <v>15</v>
      </c>
      <c r="G9" s="85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Z9" s="57"/>
    </row>
    <row r="10" spans="1:26">
      <c r="A10" s="159"/>
      <c r="B10" s="159"/>
      <c r="C10" s="162"/>
      <c r="D10" s="86" t="s">
        <v>92</v>
      </c>
      <c r="E10" s="86" t="s">
        <v>81</v>
      </c>
      <c r="F10" s="162"/>
      <c r="G10" s="86" t="s">
        <v>92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Z10" s="57"/>
    </row>
    <row r="11" spans="1:26">
      <c r="A11" s="159"/>
      <c r="B11" s="159"/>
      <c r="C11" s="162"/>
      <c r="D11" s="86" t="s">
        <v>14</v>
      </c>
      <c r="E11" s="4" t="s">
        <v>14</v>
      </c>
      <c r="F11" s="162"/>
      <c r="G11" s="86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63"/>
      <c r="D12" s="87"/>
      <c r="E12" s="5" t="s">
        <v>2</v>
      </c>
      <c r="F12" s="163"/>
      <c r="G12" s="87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zoomScale="60" zoomScaleNormal="60" workbookViewId="0">
      <selection activeCell="D37" sqref="D37: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272</v>
      </c>
      <c r="F1" s="2"/>
      <c r="G1" s="2"/>
      <c r="H1" s="2"/>
      <c r="I1" s="2"/>
    </row>
    <row r="2" spans="1:26" ht="19.5" customHeight="1">
      <c r="E2" s="2" t="s">
        <v>273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270</v>
      </c>
      <c r="E6" s="4" t="s">
        <v>265</v>
      </c>
      <c r="F6" s="162"/>
      <c r="G6" s="4" t="s">
        <v>265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52"/>
      <c r="E9" s="152"/>
      <c r="F9" s="161" t="s">
        <v>15</v>
      </c>
      <c r="G9" s="152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Y9" s="57"/>
      <c r="Z9" s="56"/>
    </row>
    <row r="10" spans="1:26">
      <c r="A10" s="159"/>
      <c r="B10" s="159"/>
      <c r="C10" s="162"/>
      <c r="D10" s="153" t="s">
        <v>271</v>
      </c>
      <c r="E10" s="153" t="s">
        <v>266</v>
      </c>
      <c r="F10" s="162"/>
      <c r="G10" s="153" t="s">
        <v>266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Y10" s="57"/>
      <c r="Z10" s="56"/>
    </row>
    <row r="11" spans="1:26">
      <c r="A11" s="159"/>
      <c r="B11" s="159"/>
      <c r="C11" s="162"/>
      <c r="D11" s="153" t="s">
        <v>14</v>
      </c>
      <c r="E11" s="4" t="s">
        <v>14</v>
      </c>
      <c r="F11" s="162"/>
      <c r="G11" s="153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59"/>
      <c r="B12" s="160"/>
      <c r="C12" s="163"/>
      <c r="D12" s="154"/>
      <c r="E12" s="5" t="s">
        <v>2</v>
      </c>
      <c r="F12" s="163"/>
      <c r="G12" s="154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274</v>
      </c>
      <c r="D13" s="65">
        <v>96210.94</v>
      </c>
      <c r="E13" s="63" t="s">
        <v>30</v>
      </c>
      <c r="F13" s="63" t="s">
        <v>30</v>
      </c>
      <c r="G13" s="65">
        <v>13333</v>
      </c>
      <c r="H13" s="63">
        <v>144</v>
      </c>
      <c r="I13" s="63">
        <f>G13/H13</f>
        <v>92.590277777777771</v>
      </c>
      <c r="J13" s="63">
        <v>17</v>
      </c>
      <c r="K13" s="63">
        <v>1</v>
      </c>
      <c r="L13" s="65">
        <v>109873.88</v>
      </c>
      <c r="M13" s="65">
        <v>15219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 t="s">
        <v>56</v>
      </c>
      <c r="C14" s="45" t="s">
        <v>275</v>
      </c>
      <c r="D14" s="65">
        <v>58122.559999999998</v>
      </c>
      <c r="E14" s="63" t="s">
        <v>30</v>
      </c>
      <c r="F14" s="63" t="s">
        <v>30</v>
      </c>
      <c r="G14" s="65">
        <v>11912</v>
      </c>
      <c r="H14" s="63">
        <v>154</v>
      </c>
      <c r="I14" s="63">
        <f>G14/H14</f>
        <v>77.350649350649348</v>
      </c>
      <c r="J14" s="63">
        <v>20</v>
      </c>
      <c r="K14" s="63">
        <v>1</v>
      </c>
      <c r="L14" s="65">
        <v>59270</v>
      </c>
      <c r="M14" s="65">
        <v>12140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 t="s">
        <v>56</v>
      </c>
      <c r="C15" s="45" t="s">
        <v>277</v>
      </c>
      <c r="D15" s="65">
        <v>16918.53</v>
      </c>
      <c r="E15" s="63" t="s">
        <v>30</v>
      </c>
      <c r="F15" s="63" t="s">
        <v>30</v>
      </c>
      <c r="G15" s="65">
        <v>2872</v>
      </c>
      <c r="H15" s="63">
        <v>97</v>
      </c>
      <c r="I15" s="63">
        <f>G15/H15</f>
        <v>29.608247422680414</v>
      </c>
      <c r="J15" s="63">
        <v>14</v>
      </c>
      <c r="K15" s="63">
        <v>1</v>
      </c>
      <c r="L15" s="65">
        <v>16918.53</v>
      </c>
      <c r="M15" s="65">
        <v>2872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1</v>
      </c>
      <c r="C16" s="45" t="s">
        <v>263</v>
      </c>
      <c r="D16" s="65">
        <v>15940</v>
      </c>
      <c r="E16" s="63">
        <v>18862</v>
      </c>
      <c r="F16" s="76">
        <f t="shared" ref="F16:F23" si="0">(D16-E16)/E16</f>
        <v>-0.15491464319796416</v>
      </c>
      <c r="G16" s="65">
        <v>2527</v>
      </c>
      <c r="H16" s="63" t="s">
        <v>30</v>
      </c>
      <c r="I16" s="63" t="s">
        <v>30</v>
      </c>
      <c r="J16" s="63">
        <v>15</v>
      </c>
      <c r="K16" s="63">
        <v>2</v>
      </c>
      <c r="L16" s="65">
        <v>56943</v>
      </c>
      <c r="M16" s="65">
        <v>9138</v>
      </c>
      <c r="N16" s="61">
        <v>44449</v>
      </c>
      <c r="O16" s="60" t="s">
        <v>31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2</v>
      </c>
      <c r="C17" s="45" t="s">
        <v>259</v>
      </c>
      <c r="D17" s="65">
        <v>10018.17</v>
      </c>
      <c r="E17" s="63">
        <v>16278.83</v>
      </c>
      <c r="F17" s="76">
        <f t="shared" si="0"/>
        <v>-0.38458906444750635</v>
      </c>
      <c r="G17" s="65">
        <v>1589</v>
      </c>
      <c r="H17" s="63">
        <v>61</v>
      </c>
      <c r="I17" s="63">
        <f t="shared" ref="I17:I22" si="1">G17/H17</f>
        <v>26.049180327868854</v>
      </c>
      <c r="J17" s="63">
        <v>9</v>
      </c>
      <c r="K17" s="63">
        <v>3</v>
      </c>
      <c r="L17" s="65">
        <v>70281</v>
      </c>
      <c r="M17" s="65">
        <v>10852</v>
      </c>
      <c r="N17" s="61">
        <v>44442</v>
      </c>
      <c r="O17" s="60" t="s">
        <v>32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3</v>
      </c>
      <c r="C18" s="45" t="s">
        <v>232</v>
      </c>
      <c r="D18" s="65">
        <v>9958.41</v>
      </c>
      <c r="E18" s="63">
        <v>8781.44</v>
      </c>
      <c r="F18" s="76">
        <f t="shared" si="0"/>
        <v>0.13402927082574148</v>
      </c>
      <c r="G18" s="65">
        <v>2002</v>
      </c>
      <c r="H18" s="63">
        <v>74</v>
      </c>
      <c r="I18" s="63">
        <f t="shared" si="1"/>
        <v>27.054054054054053</v>
      </c>
      <c r="J18" s="63">
        <v>10</v>
      </c>
      <c r="K18" s="63">
        <v>5</v>
      </c>
      <c r="L18" s="65">
        <v>146472</v>
      </c>
      <c r="M18" s="65">
        <v>31772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4</v>
      </c>
      <c r="C19" s="45" t="s">
        <v>230</v>
      </c>
      <c r="D19" s="65">
        <v>9057.9599999999991</v>
      </c>
      <c r="E19" s="63">
        <v>6886.66</v>
      </c>
      <c r="F19" s="76">
        <f t="shared" si="0"/>
        <v>0.3152907214818213</v>
      </c>
      <c r="G19" s="65">
        <v>1388</v>
      </c>
      <c r="H19" s="63">
        <v>42</v>
      </c>
      <c r="I19" s="63">
        <f t="shared" si="1"/>
        <v>33.047619047619051</v>
      </c>
      <c r="J19" s="63">
        <v>7</v>
      </c>
      <c r="K19" s="63">
        <v>6</v>
      </c>
      <c r="L19" s="65">
        <v>139657</v>
      </c>
      <c r="M19" s="65">
        <v>22654</v>
      </c>
      <c r="N19" s="61">
        <v>44421</v>
      </c>
      <c r="O19" s="77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5</v>
      </c>
      <c r="C20" s="45" t="s">
        <v>256</v>
      </c>
      <c r="D20" s="65">
        <v>5349</v>
      </c>
      <c r="E20" s="63">
        <v>5629</v>
      </c>
      <c r="F20" s="76">
        <f t="shared" si="0"/>
        <v>-4.9742405400604012E-2</v>
      </c>
      <c r="G20" s="65">
        <v>783</v>
      </c>
      <c r="H20" s="63">
        <v>19</v>
      </c>
      <c r="I20" s="63">
        <f t="shared" si="1"/>
        <v>41.210526315789473</v>
      </c>
      <c r="J20" s="63">
        <v>7</v>
      </c>
      <c r="K20" s="63">
        <v>3</v>
      </c>
      <c r="L20" s="65">
        <v>31520.720000000001</v>
      </c>
      <c r="M20" s="65">
        <v>4923</v>
      </c>
      <c r="N20" s="61">
        <v>44442</v>
      </c>
      <c r="O20" s="60" t="s">
        <v>34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7</v>
      </c>
      <c r="C21" s="45" t="s">
        <v>199</v>
      </c>
      <c r="D21" s="65">
        <v>4623.04</v>
      </c>
      <c r="E21" s="63">
        <v>3951.26</v>
      </c>
      <c r="F21" s="76">
        <f t="shared" si="0"/>
        <v>0.17001665291577869</v>
      </c>
      <c r="G21" s="65">
        <v>888</v>
      </c>
      <c r="H21" s="63">
        <v>25</v>
      </c>
      <c r="I21" s="63">
        <f t="shared" si="1"/>
        <v>35.520000000000003</v>
      </c>
      <c r="J21" s="63">
        <v>6</v>
      </c>
      <c r="K21" s="63">
        <v>9</v>
      </c>
      <c r="L21" s="65">
        <v>221137</v>
      </c>
      <c r="M21" s="65">
        <v>47817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257</v>
      </c>
      <c r="D22" s="65">
        <v>2975.91</v>
      </c>
      <c r="E22" s="63">
        <v>4138.07</v>
      </c>
      <c r="F22" s="76">
        <f t="shared" si="0"/>
        <v>-0.28084590159180484</v>
      </c>
      <c r="G22" s="65">
        <v>606</v>
      </c>
      <c r="H22" s="63">
        <v>43</v>
      </c>
      <c r="I22" s="63">
        <f t="shared" si="1"/>
        <v>14.093023255813954</v>
      </c>
      <c r="J22" s="63">
        <v>5</v>
      </c>
      <c r="K22" s="63">
        <v>3</v>
      </c>
      <c r="L22" s="65">
        <v>21122.05</v>
      </c>
      <c r="M22" s="65">
        <v>4684</v>
      </c>
      <c r="N22" s="61">
        <v>44442</v>
      </c>
      <c r="O22" s="60" t="s">
        <v>258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229174.52000000002</v>
      </c>
      <c r="E23" s="58">
        <f t="shared" ref="E23:G23" si="2">SUM(E13:E22)</f>
        <v>64527.260000000009</v>
      </c>
      <c r="F23" s="108">
        <f t="shared" si="0"/>
        <v>2.5515923037798287</v>
      </c>
      <c r="G23" s="58">
        <f t="shared" si="2"/>
        <v>37900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93">
        <v>8</v>
      </c>
      <c r="C25" s="45" t="s">
        <v>255</v>
      </c>
      <c r="D25" s="65">
        <v>2366.1999999999998</v>
      </c>
      <c r="E25" s="63">
        <v>2318.81</v>
      </c>
      <c r="F25" s="76">
        <f t="shared" ref="F25:F35" si="3">(D25-E25)/E25</f>
        <v>2.0437207015667466E-2</v>
      </c>
      <c r="G25" s="65">
        <v>363</v>
      </c>
      <c r="H25" s="63">
        <v>13</v>
      </c>
      <c r="I25" s="63">
        <f>G25/H25</f>
        <v>27.923076923076923</v>
      </c>
      <c r="J25" s="63">
        <v>4</v>
      </c>
      <c r="K25" s="63">
        <v>3</v>
      </c>
      <c r="L25" s="65">
        <v>14191.1</v>
      </c>
      <c r="M25" s="65">
        <v>2363</v>
      </c>
      <c r="N25" s="61">
        <v>44442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13</v>
      </c>
      <c r="C26" s="45" t="s">
        <v>226</v>
      </c>
      <c r="D26" s="65">
        <v>1816.6000000000001</v>
      </c>
      <c r="E26" s="63">
        <v>1237.69</v>
      </c>
      <c r="F26" s="76">
        <f t="shared" si="3"/>
        <v>0.46773424686310794</v>
      </c>
      <c r="G26" s="65">
        <v>282</v>
      </c>
      <c r="H26" s="63" t="s">
        <v>30</v>
      </c>
      <c r="I26" s="63" t="s">
        <v>30</v>
      </c>
      <c r="J26" s="63">
        <v>4</v>
      </c>
      <c r="K26" s="63">
        <v>6</v>
      </c>
      <c r="L26" s="65">
        <v>39974.44</v>
      </c>
      <c r="M26" s="65">
        <v>7259</v>
      </c>
      <c r="N26" s="61">
        <v>44421</v>
      </c>
      <c r="O26" s="60" t="s">
        <v>227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12</v>
      </c>
      <c r="C27" s="45" t="s">
        <v>187</v>
      </c>
      <c r="D27" s="65">
        <v>1467.79</v>
      </c>
      <c r="E27" s="63">
        <v>1311.42</v>
      </c>
      <c r="F27" s="76">
        <f t="shared" si="3"/>
        <v>0.11923716277012694</v>
      </c>
      <c r="G27" s="65">
        <v>214</v>
      </c>
      <c r="H27" s="63">
        <v>3</v>
      </c>
      <c r="I27" s="63">
        <f>G27/H27</f>
        <v>71.333333333333329</v>
      </c>
      <c r="J27" s="63">
        <v>1</v>
      </c>
      <c r="K27" s="63">
        <v>10</v>
      </c>
      <c r="L27" s="65">
        <v>87051.66</v>
      </c>
      <c r="M27" s="65">
        <v>13983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264</v>
      </c>
      <c r="D28" s="65">
        <v>1221</v>
      </c>
      <c r="E28" s="63">
        <v>1520</v>
      </c>
      <c r="F28" s="76">
        <f t="shared" si="3"/>
        <v>-0.19671052631578947</v>
      </c>
      <c r="G28" s="65">
        <v>188</v>
      </c>
      <c r="H28" s="63" t="s">
        <v>30</v>
      </c>
      <c r="I28" s="63" t="s">
        <v>30</v>
      </c>
      <c r="J28" s="63">
        <v>2</v>
      </c>
      <c r="K28" s="63">
        <v>2</v>
      </c>
      <c r="L28" s="65">
        <v>3833</v>
      </c>
      <c r="M28" s="65">
        <v>636</v>
      </c>
      <c r="N28" s="61">
        <v>44449</v>
      </c>
      <c r="O28" s="60" t="s">
        <v>31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18</v>
      </c>
      <c r="C29" s="45" t="s">
        <v>208</v>
      </c>
      <c r="D29" s="65">
        <v>1181.9999999999998</v>
      </c>
      <c r="E29" s="63">
        <v>841.75</v>
      </c>
      <c r="F29" s="76">
        <f t="shared" si="3"/>
        <v>0.40421740421740393</v>
      </c>
      <c r="G29" s="65">
        <v>186</v>
      </c>
      <c r="H29" s="63">
        <v>6</v>
      </c>
      <c r="I29" s="63">
        <f>G29/H29</f>
        <v>31</v>
      </c>
      <c r="J29" s="63">
        <v>44</v>
      </c>
      <c r="K29" s="63">
        <v>8</v>
      </c>
      <c r="L29" s="65">
        <v>177825.28999999998</v>
      </c>
      <c r="M29" s="65">
        <v>28217</v>
      </c>
      <c r="N29" s="61">
        <v>44407</v>
      </c>
      <c r="O29" s="77" t="s">
        <v>207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14</v>
      </c>
      <c r="C30" s="45" t="s">
        <v>229</v>
      </c>
      <c r="D30" s="65">
        <v>908</v>
      </c>
      <c r="E30" s="63">
        <v>851</v>
      </c>
      <c r="F30" s="76">
        <f t="shared" si="3"/>
        <v>6.6980023501762631E-2</v>
      </c>
      <c r="G30" s="65">
        <v>206</v>
      </c>
      <c r="H30" s="63">
        <v>4</v>
      </c>
      <c r="I30" s="63">
        <f>G30/H30</f>
        <v>51.5</v>
      </c>
      <c r="J30" s="63">
        <v>2</v>
      </c>
      <c r="K30" s="63">
        <v>6</v>
      </c>
      <c r="L30" s="65">
        <v>10218.76</v>
      </c>
      <c r="M30" s="65">
        <v>2194</v>
      </c>
      <c r="N30" s="61">
        <v>44421</v>
      </c>
      <c r="O30" s="60" t="s">
        <v>37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9</v>
      </c>
      <c r="C31" s="45" t="s">
        <v>261</v>
      </c>
      <c r="D31" s="65">
        <v>645.47</v>
      </c>
      <c r="E31" s="63">
        <v>2217.5500000000002</v>
      </c>
      <c r="F31" s="76">
        <f t="shared" si="3"/>
        <v>-0.70892651800410367</v>
      </c>
      <c r="G31" s="65">
        <v>153</v>
      </c>
      <c r="H31" s="63">
        <v>23</v>
      </c>
      <c r="I31" s="63">
        <f>G31/H31</f>
        <v>6.6521739130434785</v>
      </c>
      <c r="J31" s="63">
        <v>10</v>
      </c>
      <c r="K31" s="63">
        <v>2</v>
      </c>
      <c r="L31" s="65">
        <v>3837.54</v>
      </c>
      <c r="M31" s="65">
        <v>897</v>
      </c>
      <c r="N31" s="61">
        <v>44449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 t="s">
        <v>56</v>
      </c>
      <c r="C32" s="45" t="s">
        <v>280</v>
      </c>
      <c r="D32" s="65">
        <v>430.45</v>
      </c>
      <c r="E32" s="63" t="s">
        <v>30</v>
      </c>
      <c r="F32" s="63" t="s">
        <v>30</v>
      </c>
      <c r="G32" s="65">
        <v>67</v>
      </c>
      <c r="H32" s="63" t="s">
        <v>30</v>
      </c>
      <c r="I32" s="63" t="s">
        <v>30</v>
      </c>
      <c r="J32" s="63" t="s">
        <v>30</v>
      </c>
      <c r="K32" s="63">
        <v>1</v>
      </c>
      <c r="L32" s="65">
        <v>430.45</v>
      </c>
      <c r="M32" s="65">
        <v>67</v>
      </c>
      <c r="N32" s="61">
        <v>44456</v>
      </c>
      <c r="O32" s="60" t="s">
        <v>279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17</v>
      </c>
      <c r="C33" s="45" t="s">
        <v>186</v>
      </c>
      <c r="D33" s="65">
        <v>391.88</v>
      </c>
      <c r="E33" s="63">
        <v>525.97</v>
      </c>
      <c r="F33" s="76">
        <f t="shared" si="3"/>
        <v>-0.25493849459094631</v>
      </c>
      <c r="G33" s="65">
        <v>74</v>
      </c>
      <c r="H33" s="63">
        <v>2</v>
      </c>
      <c r="I33" s="63">
        <f>G33/H33</f>
        <v>37</v>
      </c>
      <c r="J33" s="63">
        <v>1</v>
      </c>
      <c r="K33" s="63">
        <v>10</v>
      </c>
      <c r="L33" s="65">
        <v>157947.15</v>
      </c>
      <c r="M33" s="65">
        <v>32690</v>
      </c>
      <c r="N33" s="61">
        <v>44393</v>
      </c>
      <c r="O33" s="60" t="s">
        <v>34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357</v>
      </c>
      <c r="E34" s="65">
        <v>258</v>
      </c>
      <c r="F34" s="76">
        <f t="shared" si="3"/>
        <v>0.38372093023255816</v>
      </c>
      <c r="G34" s="65">
        <v>60</v>
      </c>
      <c r="H34" s="63" t="s">
        <v>30</v>
      </c>
      <c r="I34" s="63" t="s">
        <v>30</v>
      </c>
      <c r="J34" s="63">
        <v>1</v>
      </c>
      <c r="K34" s="63">
        <v>17</v>
      </c>
      <c r="L34" s="65">
        <f>12011.83+D34</f>
        <v>12368.83</v>
      </c>
      <c r="M34" s="65">
        <f>2142+G34</f>
        <v>2202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239960.91000000006</v>
      </c>
      <c r="E35" s="58">
        <f t="shared" ref="E35:G35" si="4">SUM(E23:E34)</f>
        <v>75609.450000000012</v>
      </c>
      <c r="F35" s="108">
        <f t="shared" si="3"/>
        <v>2.1736893999361193</v>
      </c>
      <c r="G35" s="58">
        <f t="shared" si="4"/>
        <v>39693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19</v>
      </c>
      <c r="C37" s="45" t="s">
        <v>249</v>
      </c>
      <c r="D37" s="65">
        <v>168</v>
      </c>
      <c r="E37" s="63">
        <v>314.89999999999998</v>
      </c>
      <c r="F37" s="76">
        <f>(D37-E37)/E37</f>
        <v>-0.46649730073039058</v>
      </c>
      <c r="G37" s="65">
        <v>35</v>
      </c>
      <c r="H37" s="63">
        <v>2</v>
      </c>
      <c r="I37" s="63">
        <f>G37/H37</f>
        <v>17.5</v>
      </c>
      <c r="J37" s="63">
        <v>2</v>
      </c>
      <c r="K37" s="63">
        <v>4</v>
      </c>
      <c r="L37" s="65">
        <v>8823</v>
      </c>
      <c r="M37" s="65">
        <v>1690</v>
      </c>
      <c r="N37" s="61">
        <v>44435</v>
      </c>
      <c r="O37" s="60" t="s">
        <v>33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27</v>
      </c>
      <c r="C38" s="45" t="s">
        <v>220</v>
      </c>
      <c r="D38" s="65">
        <v>167</v>
      </c>
      <c r="E38" s="63">
        <v>33</v>
      </c>
      <c r="F38" s="76">
        <f t="shared" ref="F38:F43" si="5">(D38-E38)/E38</f>
        <v>4.0606060606060606</v>
      </c>
      <c r="G38" s="65">
        <v>25</v>
      </c>
      <c r="H38" s="63" t="s">
        <v>30</v>
      </c>
      <c r="I38" s="63" t="s">
        <v>30</v>
      </c>
      <c r="J38" s="63">
        <v>1</v>
      </c>
      <c r="K38" s="63">
        <v>7</v>
      </c>
      <c r="L38" s="65">
        <v>3719.73</v>
      </c>
      <c r="M38" s="65">
        <v>661</v>
      </c>
      <c r="N38" s="61">
        <v>44414</v>
      </c>
      <c r="O38" s="60" t="s">
        <v>221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107">
        <v>26</v>
      </c>
      <c r="C39" s="81" t="s">
        <v>67</v>
      </c>
      <c r="D39" s="65">
        <v>128</v>
      </c>
      <c r="E39" s="63">
        <v>42</v>
      </c>
      <c r="F39" s="76">
        <f t="shared" si="5"/>
        <v>2.0476190476190474</v>
      </c>
      <c r="G39" s="65">
        <v>24</v>
      </c>
      <c r="H39" s="63">
        <v>1</v>
      </c>
      <c r="I39" s="63">
        <f>G39/H39</f>
        <v>24</v>
      </c>
      <c r="J39" s="63">
        <v>1</v>
      </c>
      <c r="K39" s="63" t="s">
        <v>30</v>
      </c>
      <c r="L39" s="65">
        <v>24044</v>
      </c>
      <c r="M39" s="65">
        <v>4252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93">
        <v>15</v>
      </c>
      <c r="C40" s="78" t="s">
        <v>250</v>
      </c>
      <c r="D40" s="65">
        <v>110</v>
      </c>
      <c r="E40" s="63">
        <v>585.9</v>
      </c>
      <c r="F40" s="76">
        <f t="shared" si="5"/>
        <v>-0.81225465096432836</v>
      </c>
      <c r="G40" s="65">
        <v>22</v>
      </c>
      <c r="H40" s="63">
        <v>1</v>
      </c>
      <c r="I40" s="63">
        <f>G40/H40</f>
        <v>22</v>
      </c>
      <c r="J40" s="63">
        <v>1</v>
      </c>
      <c r="K40" s="63">
        <v>4</v>
      </c>
      <c r="L40" s="65">
        <v>12335.24</v>
      </c>
      <c r="M40" s="65">
        <v>2326</v>
      </c>
      <c r="N40" s="61">
        <v>44435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59">
        <v>11</v>
      </c>
      <c r="C41" s="45" t="s">
        <v>262</v>
      </c>
      <c r="D41" s="65">
        <v>46.6</v>
      </c>
      <c r="E41" s="63">
        <v>1427.4</v>
      </c>
      <c r="F41" s="76">
        <f t="shared" si="5"/>
        <v>-0.96735322964831172</v>
      </c>
      <c r="G41" s="65">
        <v>12</v>
      </c>
      <c r="H41" s="63">
        <v>4</v>
      </c>
      <c r="I41" s="63">
        <f>G41/H41</f>
        <v>3</v>
      </c>
      <c r="J41" s="63">
        <v>3</v>
      </c>
      <c r="K41" s="63">
        <v>2</v>
      </c>
      <c r="L41" s="65">
        <v>2713</v>
      </c>
      <c r="M41" s="65">
        <v>468</v>
      </c>
      <c r="N41" s="61">
        <v>44449</v>
      </c>
      <c r="O41" s="60" t="s">
        <v>33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93">
        <v>28</v>
      </c>
      <c r="C42" s="45" t="s">
        <v>234</v>
      </c>
      <c r="D42" s="65">
        <v>45</v>
      </c>
      <c r="E42" s="63">
        <v>24</v>
      </c>
      <c r="F42" s="76">
        <f t="shared" si="5"/>
        <v>0.875</v>
      </c>
      <c r="G42" s="65">
        <v>7</v>
      </c>
      <c r="H42" s="63" t="s">
        <v>30</v>
      </c>
      <c r="I42" s="63" t="s">
        <v>30</v>
      </c>
      <c r="J42" s="63">
        <v>1</v>
      </c>
      <c r="K42" s="63">
        <v>6</v>
      </c>
      <c r="L42" s="65">
        <v>2001.57</v>
      </c>
      <c r="M42" s="65">
        <v>374</v>
      </c>
      <c r="N42" s="61">
        <v>44421</v>
      </c>
      <c r="O42" s="77" t="s">
        <v>102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16"/>
      <c r="B43" s="16"/>
      <c r="C43" s="39" t="s">
        <v>176</v>
      </c>
      <c r="D43" s="58">
        <f>SUM(D35:D42)</f>
        <v>240625.51000000007</v>
      </c>
      <c r="E43" s="58">
        <f t="shared" ref="E43:G43" si="6">SUM(E35:E42)</f>
        <v>78036.649999999994</v>
      </c>
      <c r="F43" s="108">
        <f t="shared" si="5"/>
        <v>2.0834935892301898</v>
      </c>
      <c r="G43" s="58">
        <f t="shared" si="6"/>
        <v>39818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46" spans="1:26" ht="16.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80</v>
      </c>
      <c r="E6" s="4" t="s">
        <v>69</v>
      </c>
      <c r="F6" s="162"/>
      <c r="G6" s="4" t="s">
        <v>80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72"/>
      <c r="E9" s="72"/>
      <c r="F9" s="161" t="s">
        <v>15</v>
      </c>
      <c r="G9" s="72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Y9" s="57"/>
    </row>
    <row r="10" spans="1:26">
      <c r="A10" s="159"/>
      <c r="B10" s="159"/>
      <c r="C10" s="162"/>
      <c r="D10" s="73" t="s">
        <v>81</v>
      </c>
      <c r="E10" s="73" t="s">
        <v>70</v>
      </c>
      <c r="F10" s="162"/>
      <c r="G10" s="73" t="s">
        <v>81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Y10" s="57"/>
    </row>
    <row r="11" spans="1:26">
      <c r="A11" s="159"/>
      <c r="B11" s="159"/>
      <c r="C11" s="162"/>
      <c r="D11" s="73" t="s">
        <v>14</v>
      </c>
      <c r="E11" s="4" t="s">
        <v>14</v>
      </c>
      <c r="F11" s="162"/>
      <c r="G11" s="73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59"/>
      <c r="B12" s="160"/>
      <c r="C12" s="163"/>
      <c r="D12" s="74"/>
      <c r="E12" s="5" t="s">
        <v>2</v>
      </c>
      <c r="F12" s="163"/>
      <c r="G12" s="74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69</v>
      </c>
      <c r="E6" s="4" t="s">
        <v>52</v>
      </c>
      <c r="F6" s="162"/>
      <c r="G6" s="4" t="s">
        <v>69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68"/>
      <c r="E9" s="68"/>
      <c r="F9" s="161" t="s">
        <v>15</v>
      </c>
      <c r="G9" s="68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7"/>
      <c r="X9" s="56"/>
      <c r="Y9" s="56"/>
    </row>
    <row r="10" spans="1:26" ht="19.5">
      <c r="A10" s="159"/>
      <c r="B10" s="159"/>
      <c r="C10" s="162"/>
      <c r="D10" s="69" t="s">
        <v>70</v>
      </c>
      <c r="E10" s="69" t="s">
        <v>53</v>
      </c>
      <c r="F10" s="162"/>
      <c r="G10" s="69" t="s">
        <v>70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7"/>
      <c r="X10" s="56"/>
      <c r="Y10" s="56"/>
    </row>
    <row r="11" spans="1:26">
      <c r="A11" s="159"/>
      <c r="B11" s="159"/>
      <c r="C11" s="162"/>
      <c r="D11" s="69" t="s">
        <v>14</v>
      </c>
      <c r="E11" s="4" t="s">
        <v>14</v>
      </c>
      <c r="F11" s="162"/>
      <c r="G11" s="69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59"/>
      <c r="B12" s="160"/>
      <c r="C12" s="163"/>
      <c r="D12" s="70"/>
      <c r="E12" s="5" t="s">
        <v>2</v>
      </c>
      <c r="F12" s="163"/>
      <c r="G12" s="70" t="s">
        <v>17</v>
      </c>
      <c r="H12" s="32"/>
      <c r="I12" s="163"/>
      <c r="J12" s="32"/>
      <c r="K12" s="32"/>
      <c r="L12" s="32"/>
      <c r="M12" s="32"/>
      <c r="N12" s="32"/>
      <c r="O12" s="163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52</v>
      </c>
      <c r="E6" s="4" t="s">
        <v>54</v>
      </c>
      <c r="F6" s="162"/>
      <c r="G6" s="4" t="s">
        <v>52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29"/>
      <c r="E9" s="29"/>
      <c r="F9" s="161" t="s">
        <v>15</v>
      </c>
      <c r="G9" s="29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</row>
    <row r="10" spans="1:26" ht="19.5">
      <c r="A10" s="159"/>
      <c r="B10" s="159"/>
      <c r="C10" s="162"/>
      <c r="D10" s="67" t="s">
        <v>53</v>
      </c>
      <c r="E10" s="46" t="s">
        <v>55</v>
      </c>
      <c r="F10" s="162"/>
      <c r="G10" s="67" t="s">
        <v>53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</row>
    <row r="11" spans="1:26">
      <c r="A11" s="159"/>
      <c r="B11" s="159"/>
      <c r="C11" s="162"/>
      <c r="D11" s="30" t="s">
        <v>14</v>
      </c>
      <c r="E11" s="4" t="s">
        <v>14</v>
      </c>
      <c r="F11" s="162"/>
      <c r="G11" s="30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11"/>
      <c r="T11" s="11"/>
      <c r="U11" s="7"/>
    </row>
    <row r="12" spans="1:26" ht="15.6" customHeight="1" thickBot="1">
      <c r="A12" s="159"/>
      <c r="B12" s="160"/>
      <c r="C12" s="163"/>
      <c r="D12" s="31"/>
      <c r="E12" s="5" t="s">
        <v>2</v>
      </c>
      <c r="F12" s="163"/>
      <c r="G12" s="31" t="s">
        <v>17</v>
      </c>
      <c r="H12" s="32"/>
      <c r="I12" s="163"/>
      <c r="J12" s="32"/>
      <c r="K12" s="32"/>
      <c r="L12" s="32"/>
      <c r="M12" s="32"/>
      <c r="N12" s="32"/>
      <c r="O12" s="163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4.85546875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267</v>
      </c>
      <c r="F1" s="2"/>
      <c r="G1" s="2"/>
      <c r="H1" s="2"/>
      <c r="I1" s="2"/>
    </row>
    <row r="2" spans="1:26" ht="19.5" customHeight="1">
      <c r="E2" s="2" t="s">
        <v>268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265</v>
      </c>
      <c r="E6" s="4" t="s">
        <v>251</v>
      </c>
      <c r="F6" s="162"/>
      <c r="G6" s="4" t="s">
        <v>265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49"/>
      <c r="E9" s="149"/>
      <c r="F9" s="161" t="s">
        <v>15</v>
      </c>
      <c r="G9" s="149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7"/>
      <c r="Y9" s="56"/>
      <c r="Z9" s="56"/>
    </row>
    <row r="10" spans="1:26">
      <c r="A10" s="159"/>
      <c r="B10" s="159"/>
      <c r="C10" s="162"/>
      <c r="D10" s="150" t="s">
        <v>266</v>
      </c>
      <c r="E10" s="150" t="s">
        <v>252</v>
      </c>
      <c r="F10" s="162"/>
      <c r="G10" s="150" t="s">
        <v>266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7"/>
      <c r="Y10" s="56"/>
      <c r="Z10" s="56"/>
    </row>
    <row r="11" spans="1:26">
      <c r="A11" s="159"/>
      <c r="B11" s="159"/>
      <c r="C11" s="162"/>
      <c r="D11" s="150" t="s">
        <v>14</v>
      </c>
      <c r="E11" s="4" t="s">
        <v>14</v>
      </c>
      <c r="F11" s="162"/>
      <c r="G11" s="150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59"/>
      <c r="B12" s="160"/>
      <c r="C12" s="163"/>
      <c r="D12" s="151"/>
      <c r="E12" s="5" t="s">
        <v>2</v>
      </c>
      <c r="F12" s="163"/>
      <c r="G12" s="151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263</v>
      </c>
      <c r="D13" s="65">
        <v>18862</v>
      </c>
      <c r="E13" s="63" t="s">
        <v>30</v>
      </c>
      <c r="F13" s="63" t="s">
        <v>30</v>
      </c>
      <c r="G13" s="65">
        <v>2953</v>
      </c>
      <c r="H13" s="63" t="s">
        <v>30</v>
      </c>
      <c r="I13" s="63" t="s">
        <v>30</v>
      </c>
      <c r="J13" s="63">
        <v>16</v>
      </c>
      <c r="K13" s="63">
        <v>1</v>
      </c>
      <c r="L13" s="65">
        <v>24938</v>
      </c>
      <c r="M13" s="65">
        <v>3839</v>
      </c>
      <c r="N13" s="61">
        <v>44449</v>
      </c>
      <c r="O13" s="60" t="s">
        <v>31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259</v>
      </c>
      <c r="D14" s="65">
        <v>16278.83</v>
      </c>
      <c r="E14" s="63">
        <v>25129.83</v>
      </c>
      <c r="F14" s="76">
        <f t="shared" ref="F14:F20" si="0">(D14-E14)/E14</f>
        <v>-0.35221089836262326</v>
      </c>
      <c r="G14" s="65">
        <v>2336</v>
      </c>
      <c r="H14" s="63">
        <v>55</v>
      </c>
      <c r="I14" s="63">
        <f t="shared" ref="I14:I21" si="1">G14/H14</f>
        <v>42.472727272727276</v>
      </c>
      <c r="J14" s="63">
        <v>15</v>
      </c>
      <c r="K14" s="63">
        <v>2</v>
      </c>
      <c r="L14" s="65">
        <v>52070</v>
      </c>
      <c r="M14" s="65">
        <v>7963</v>
      </c>
      <c r="N14" s="61">
        <v>44442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232</v>
      </c>
      <c r="D15" s="65">
        <v>8781.44</v>
      </c>
      <c r="E15" s="63">
        <v>14310.49</v>
      </c>
      <c r="F15" s="76">
        <f t="shared" si="0"/>
        <v>-0.3863634299035183</v>
      </c>
      <c r="G15" s="65">
        <v>1715</v>
      </c>
      <c r="H15" s="63">
        <v>103</v>
      </c>
      <c r="I15" s="63">
        <f t="shared" si="1"/>
        <v>16.650485436893202</v>
      </c>
      <c r="J15" s="63">
        <v>11</v>
      </c>
      <c r="K15" s="63">
        <v>4</v>
      </c>
      <c r="L15" s="65">
        <v>133130</v>
      </c>
      <c r="M15" s="65">
        <v>29030</v>
      </c>
      <c r="N15" s="61">
        <v>44428</v>
      </c>
      <c r="O15" s="60" t="s">
        <v>113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3</v>
      </c>
      <c r="C16" s="45" t="s">
        <v>230</v>
      </c>
      <c r="D16" s="65">
        <v>6886.66</v>
      </c>
      <c r="E16" s="63">
        <v>9574.19</v>
      </c>
      <c r="F16" s="76">
        <f t="shared" si="0"/>
        <v>-0.28070573071977895</v>
      </c>
      <c r="G16" s="65">
        <v>1057</v>
      </c>
      <c r="H16" s="63">
        <v>60</v>
      </c>
      <c r="I16" s="63">
        <f t="shared" si="1"/>
        <v>17.616666666666667</v>
      </c>
      <c r="J16" s="63">
        <v>8</v>
      </c>
      <c r="K16" s="63">
        <v>5</v>
      </c>
      <c r="L16" s="65">
        <v>125035</v>
      </c>
      <c r="M16" s="65">
        <v>20280</v>
      </c>
      <c r="N16" s="61">
        <v>44421</v>
      </c>
      <c r="O16" s="77" t="s">
        <v>32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256</v>
      </c>
      <c r="D17" s="65">
        <v>5629</v>
      </c>
      <c r="E17" s="63">
        <v>8636.06</v>
      </c>
      <c r="F17" s="76">
        <f t="shared" si="0"/>
        <v>-0.34819813665027799</v>
      </c>
      <c r="G17" s="65">
        <v>838</v>
      </c>
      <c r="H17" s="63">
        <v>36</v>
      </c>
      <c r="I17" s="63">
        <f t="shared" si="1"/>
        <v>23.277777777777779</v>
      </c>
      <c r="J17" s="63">
        <v>8</v>
      </c>
      <c r="K17" s="63">
        <v>2</v>
      </c>
      <c r="L17" s="65">
        <v>20453.93</v>
      </c>
      <c r="M17" s="65">
        <v>3192</v>
      </c>
      <c r="N17" s="61">
        <v>44442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5</v>
      </c>
      <c r="C18" s="45" t="s">
        <v>257</v>
      </c>
      <c r="D18" s="65">
        <v>4138.07</v>
      </c>
      <c r="E18" s="63">
        <v>7076.45</v>
      </c>
      <c r="F18" s="76">
        <f t="shared" si="0"/>
        <v>-0.41523362703050259</v>
      </c>
      <c r="G18" s="65">
        <v>861</v>
      </c>
      <c r="H18" s="63">
        <v>82</v>
      </c>
      <c r="I18" s="63">
        <f t="shared" si="1"/>
        <v>10.5</v>
      </c>
      <c r="J18" s="63">
        <v>8</v>
      </c>
      <c r="K18" s="63">
        <v>2</v>
      </c>
      <c r="L18" s="65">
        <v>17049.03</v>
      </c>
      <c r="M18" s="65">
        <v>3843</v>
      </c>
      <c r="N18" s="61">
        <v>44442</v>
      </c>
      <c r="O18" s="60" t="s">
        <v>258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6</v>
      </c>
      <c r="C19" s="45" t="s">
        <v>199</v>
      </c>
      <c r="D19" s="65">
        <v>3951.26</v>
      </c>
      <c r="E19" s="63">
        <v>6784.76</v>
      </c>
      <c r="F19" s="76">
        <f t="shared" si="0"/>
        <v>-0.41762715261851557</v>
      </c>
      <c r="G19" s="65">
        <v>779</v>
      </c>
      <c r="H19" s="63">
        <v>45</v>
      </c>
      <c r="I19" s="63">
        <f t="shared" si="1"/>
        <v>17.31111111111111</v>
      </c>
      <c r="J19" s="63">
        <v>9</v>
      </c>
      <c r="K19" s="63">
        <v>8</v>
      </c>
      <c r="L19" s="65">
        <v>216149</v>
      </c>
      <c r="M19" s="65">
        <v>46846</v>
      </c>
      <c r="N19" s="61">
        <v>44400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93">
        <v>7</v>
      </c>
      <c r="C20" s="45" t="s">
        <v>255</v>
      </c>
      <c r="D20" s="65">
        <v>2318.81</v>
      </c>
      <c r="E20" s="63">
        <v>4539.1099999999997</v>
      </c>
      <c r="F20" s="76">
        <f t="shared" si="0"/>
        <v>-0.48914875383059675</v>
      </c>
      <c r="G20" s="65">
        <v>376</v>
      </c>
      <c r="H20" s="63">
        <v>27</v>
      </c>
      <c r="I20" s="63">
        <f t="shared" si="1"/>
        <v>13.925925925925926</v>
      </c>
      <c r="J20" s="63">
        <v>8</v>
      </c>
      <c r="K20" s="63">
        <v>2</v>
      </c>
      <c r="L20" s="65">
        <v>10060.92</v>
      </c>
      <c r="M20" s="65">
        <v>1674</v>
      </c>
      <c r="N20" s="61">
        <v>44442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 t="s">
        <v>56</v>
      </c>
      <c r="C21" s="45" t="s">
        <v>261</v>
      </c>
      <c r="D21" s="65">
        <v>2217.5500000000002</v>
      </c>
      <c r="E21" s="63" t="s">
        <v>30</v>
      </c>
      <c r="F21" s="63" t="s">
        <v>30</v>
      </c>
      <c r="G21" s="65">
        <v>488</v>
      </c>
      <c r="H21" s="63">
        <v>86</v>
      </c>
      <c r="I21" s="63">
        <f t="shared" si="1"/>
        <v>5.6744186046511631</v>
      </c>
      <c r="J21" s="63">
        <v>14</v>
      </c>
      <c r="K21" s="63">
        <v>1</v>
      </c>
      <c r="L21" s="65">
        <v>2217.5500000000002</v>
      </c>
      <c r="M21" s="65">
        <v>488</v>
      </c>
      <c r="N21" s="61">
        <v>44449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 t="s">
        <v>56</v>
      </c>
      <c r="C22" s="45" t="s">
        <v>264</v>
      </c>
      <c r="D22" s="65">
        <v>1520</v>
      </c>
      <c r="E22" s="63" t="s">
        <v>30</v>
      </c>
      <c r="F22" s="63" t="s">
        <v>30</v>
      </c>
      <c r="G22" s="65">
        <v>246</v>
      </c>
      <c r="H22" s="63" t="s">
        <v>30</v>
      </c>
      <c r="I22" s="63" t="s">
        <v>30</v>
      </c>
      <c r="J22" s="63">
        <v>4</v>
      </c>
      <c r="K22" s="63">
        <v>1</v>
      </c>
      <c r="L22" s="65">
        <v>1520</v>
      </c>
      <c r="M22" s="65">
        <v>246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70583.62000000001</v>
      </c>
      <c r="E23" s="58">
        <f t="shared" ref="E23:G23" si="2">SUM(E13:E22)</f>
        <v>76050.89</v>
      </c>
      <c r="F23" s="108">
        <f t="shared" ref="F23" si="3">(D23-E23)/E23</f>
        <v>-7.1889625486302525E-2</v>
      </c>
      <c r="G23" s="58">
        <f t="shared" si="2"/>
        <v>11649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45" t="s">
        <v>262</v>
      </c>
      <c r="D25" s="65">
        <v>1427.4</v>
      </c>
      <c r="E25" s="63" t="s">
        <v>30</v>
      </c>
      <c r="F25" s="63" t="s">
        <v>30</v>
      </c>
      <c r="G25" s="65">
        <v>248</v>
      </c>
      <c r="H25" s="63">
        <v>55</v>
      </c>
      <c r="I25" s="63">
        <f t="shared" ref="I25:I31" si="4">G25/H25</f>
        <v>4.5090909090909088</v>
      </c>
      <c r="J25" s="63">
        <v>15</v>
      </c>
      <c r="K25" s="63">
        <v>1</v>
      </c>
      <c r="L25" s="65">
        <v>1427</v>
      </c>
      <c r="M25" s="65">
        <v>248</v>
      </c>
      <c r="N25" s="61">
        <v>44449</v>
      </c>
      <c r="O25" s="60" t="s">
        <v>33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14</v>
      </c>
      <c r="C26" s="45" t="s">
        <v>187</v>
      </c>
      <c r="D26" s="65">
        <v>1311.42</v>
      </c>
      <c r="E26" s="63">
        <v>1354.14</v>
      </c>
      <c r="F26" s="76">
        <f t="shared" ref="F26:F35" si="5">(D26-E26)/E26</f>
        <v>-3.1547698170056288E-2</v>
      </c>
      <c r="G26" s="65">
        <v>198</v>
      </c>
      <c r="H26" s="63">
        <v>6</v>
      </c>
      <c r="I26" s="63">
        <f t="shared" si="4"/>
        <v>33</v>
      </c>
      <c r="J26" s="63">
        <v>1</v>
      </c>
      <c r="K26" s="63">
        <v>9</v>
      </c>
      <c r="L26" s="65">
        <v>84719.88</v>
      </c>
      <c r="M26" s="65">
        <v>13632</v>
      </c>
      <c r="N26" s="61">
        <v>44393</v>
      </c>
      <c r="O26" s="77" t="s">
        <v>64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8</v>
      </c>
      <c r="C27" s="45" t="s">
        <v>226</v>
      </c>
      <c r="D27" s="65">
        <v>1237.69</v>
      </c>
      <c r="E27" s="63">
        <v>2463.39</v>
      </c>
      <c r="F27" s="76">
        <f>(D27-E27)/E27</f>
        <v>-0.49756636180223185</v>
      </c>
      <c r="G27" s="65">
        <v>223</v>
      </c>
      <c r="H27" s="63" t="s">
        <v>30</v>
      </c>
      <c r="I27" s="63" t="s">
        <v>30</v>
      </c>
      <c r="J27" s="63">
        <v>7</v>
      </c>
      <c r="K27" s="63">
        <v>5</v>
      </c>
      <c r="L27" s="65">
        <v>36843.370000000003</v>
      </c>
      <c r="M27" s="65">
        <v>6705</v>
      </c>
      <c r="N27" s="61">
        <v>44421</v>
      </c>
      <c r="O27" s="60" t="s">
        <v>227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24</v>
      </c>
      <c r="C28" s="45" t="s">
        <v>229</v>
      </c>
      <c r="D28" s="65">
        <v>851</v>
      </c>
      <c r="E28" s="63">
        <v>64</v>
      </c>
      <c r="F28" s="76">
        <f t="shared" si="5"/>
        <v>12.296875</v>
      </c>
      <c r="G28" s="65">
        <v>197</v>
      </c>
      <c r="H28" s="63">
        <v>6</v>
      </c>
      <c r="I28" s="63">
        <f t="shared" si="4"/>
        <v>32.833333333333336</v>
      </c>
      <c r="J28" s="63">
        <v>2</v>
      </c>
      <c r="K28" s="63">
        <v>5</v>
      </c>
      <c r="L28" s="65">
        <v>8563.76</v>
      </c>
      <c r="M28" s="65">
        <v>1808</v>
      </c>
      <c r="N28" s="61">
        <v>44421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13</v>
      </c>
      <c r="C29" s="45" t="s">
        <v>250</v>
      </c>
      <c r="D29" s="65">
        <v>585.9</v>
      </c>
      <c r="E29" s="63">
        <v>1426.12</v>
      </c>
      <c r="F29" s="76">
        <f t="shared" si="5"/>
        <v>-0.58916500715227327</v>
      </c>
      <c r="G29" s="65">
        <v>101</v>
      </c>
      <c r="H29" s="63">
        <v>7</v>
      </c>
      <c r="I29" s="63">
        <f t="shared" si="4"/>
        <v>14.428571428571429</v>
      </c>
      <c r="J29" s="63">
        <v>2</v>
      </c>
      <c r="K29" s="63">
        <v>3</v>
      </c>
      <c r="L29" s="65">
        <v>11446.24</v>
      </c>
      <c r="M29" s="65">
        <v>2177</v>
      </c>
      <c r="N29" s="61">
        <v>44435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9</v>
      </c>
      <c r="C30" s="45" t="s">
        <v>247</v>
      </c>
      <c r="D30" s="65">
        <v>583.39</v>
      </c>
      <c r="E30" s="63">
        <v>2068.0300000000002</v>
      </c>
      <c r="F30" s="76">
        <f t="shared" si="5"/>
        <v>-0.71790061072615008</v>
      </c>
      <c r="G30" s="65">
        <v>87</v>
      </c>
      <c r="H30" s="63">
        <v>6</v>
      </c>
      <c r="I30" s="63">
        <f t="shared" si="4"/>
        <v>14.5</v>
      </c>
      <c r="J30" s="63">
        <v>4</v>
      </c>
      <c r="K30" s="63">
        <v>3</v>
      </c>
      <c r="L30" s="65">
        <v>13277.09</v>
      </c>
      <c r="M30" s="65">
        <v>2413</v>
      </c>
      <c r="N30" s="61">
        <v>44435</v>
      </c>
      <c r="O30" s="60" t="s">
        <v>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186</v>
      </c>
      <c r="D31" s="65">
        <v>525.97</v>
      </c>
      <c r="E31" s="63">
        <v>1844.94</v>
      </c>
      <c r="F31" s="76">
        <f t="shared" si="5"/>
        <v>-0.71491213806411047</v>
      </c>
      <c r="G31" s="65">
        <v>95</v>
      </c>
      <c r="H31" s="63">
        <v>4</v>
      </c>
      <c r="I31" s="63">
        <f t="shared" si="4"/>
        <v>23.75</v>
      </c>
      <c r="J31" s="63">
        <v>2</v>
      </c>
      <c r="K31" s="63">
        <v>9</v>
      </c>
      <c r="L31" s="65">
        <v>157472.82</v>
      </c>
      <c r="M31" s="65">
        <v>32596</v>
      </c>
      <c r="N31" s="61">
        <v>44393</v>
      </c>
      <c r="O31" s="60" t="s">
        <v>34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10</v>
      </c>
      <c r="C32" s="45" t="s">
        <v>208</v>
      </c>
      <c r="D32" s="65">
        <v>742.15</v>
      </c>
      <c r="E32" s="63">
        <v>1976.9999999999998</v>
      </c>
      <c r="F32" s="76">
        <f t="shared" si="5"/>
        <v>-0.62460799190692973</v>
      </c>
      <c r="G32" s="65">
        <v>126</v>
      </c>
      <c r="H32" s="63" t="s">
        <v>30</v>
      </c>
      <c r="I32" s="63" t="s">
        <v>30</v>
      </c>
      <c r="J32" s="63">
        <v>6</v>
      </c>
      <c r="K32" s="63">
        <v>7</v>
      </c>
      <c r="L32" s="65">
        <v>174528.23999999996</v>
      </c>
      <c r="M32" s="65">
        <v>27760</v>
      </c>
      <c r="N32" s="61">
        <v>44407</v>
      </c>
      <c r="O32" s="60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249</v>
      </c>
      <c r="D33" s="65">
        <v>314.89999999999998</v>
      </c>
      <c r="E33" s="63">
        <v>977.9</v>
      </c>
      <c r="F33" s="76">
        <f t="shared" si="5"/>
        <v>-0.67798343388894566</v>
      </c>
      <c r="G33" s="65">
        <v>52</v>
      </c>
      <c r="H33" s="63">
        <v>6</v>
      </c>
      <c r="I33" s="63">
        <f>G33/H33</f>
        <v>8.6666666666666661</v>
      </c>
      <c r="J33" s="63">
        <v>4</v>
      </c>
      <c r="K33" s="63">
        <v>3</v>
      </c>
      <c r="L33" s="65">
        <v>8407</v>
      </c>
      <c r="M33" s="65">
        <v>1607</v>
      </c>
      <c r="N33" s="61">
        <v>44435</v>
      </c>
      <c r="O33" s="60" t="s">
        <v>33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258</v>
      </c>
      <c r="E34" s="65">
        <v>214</v>
      </c>
      <c r="F34" s="76">
        <f t="shared" si="5"/>
        <v>0.20560747663551401</v>
      </c>
      <c r="G34" s="65">
        <v>43</v>
      </c>
      <c r="H34" s="63" t="s">
        <v>30</v>
      </c>
      <c r="I34" s="63" t="s">
        <v>30</v>
      </c>
      <c r="J34" s="63">
        <v>1</v>
      </c>
      <c r="K34" s="63">
        <v>16</v>
      </c>
      <c r="L34" s="65">
        <v>12011.83</v>
      </c>
      <c r="M34" s="65">
        <v>2142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78421.439999999988</v>
      </c>
      <c r="E35" s="58">
        <f t="shared" ref="E35:G35" si="6">SUM(E23:E34)</f>
        <v>88440.409999999989</v>
      </c>
      <c r="F35" s="108">
        <f t="shared" si="5"/>
        <v>-0.11328497911757761</v>
      </c>
      <c r="G35" s="58">
        <f t="shared" si="6"/>
        <v>13019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217</v>
      </c>
      <c r="D37" s="65">
        <v>241.48</v>
      </c>
      <c r="E37" s="63">
        <v>1114.82</v>
      </c>
      <c r="F37" s="76">
        <f>(D37-E37)/E37</f>
        <v>-0.78339104070612298</v>
      </c>
      <c r="G37" s="65">
        <v>35</v>
      </c>
      <c r="H37" s="63">
        <v>3</v>
      </c>
      <c r="I37" s="63">
        <f t="shared" ref="I37:I42" si="7">G37/H37</f>
        <v>11.666666666666666</v>
      </c>
      <c r="J37" s="63">
        <v>1</v>
      </c>
      <c r="K37" s="63">
        <v>6</v>
      </c>
      <c r="L37" s="65">
        <v>92389.79</v>
      </c>
      <c r="M37" s="65">
        <v>14169</v>
      </c>
      <c r="N37" s="61">
        <v>44414</v>
      </c>
      <c r="O37" s="60" t="s">
        <v>34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269</v>
      </c>
      <c r="D38" s="65">
        <v>205</v>
      </c>
      <c r="E38" s="63" t="s">
        <v>30</v>
      </c>
      <c r="F38" s="63" t="s">
        <v>30</v>
      </c>
      <c r="G38" s="65">
        <v>37</v>
      </c>
      <c r="H38" s="63">
        <v>7</v>
      </c>
      <c r="I38" s="63">
        <f t="shared" si="7"/>
        <v>5.2857142857142856</v>
      </c>
      <c r="J38" s="63">
        <v>4</v>
      </c>
      <c r="K38" s="63">
        <v>1</v>
      </c>
      <c r="L38" s="65">
        <v>1630</v>
      </c>
      <c r="M38" s="65">
        <v>374</v>
      </c>
      <c r="N38" s="61">
        <v>44428</v>
      </c>
      <c r="O38" s="60" t="s">
        <v>49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19</v>
      </c>
      <c r="C39" s="45" t="s">
        <v>174</v>
      </c>
      <c r="D39" s="65">
        <v>201.48</v>
      </c>
      <c r="E39" s="63">
        <v>485.68</v>
      </c>
      <c r="F39" s="76">
        <f t="shared" ref="F39:F46" si="8">(D39-E39)/E39</f>
        <v>-0.58515895239663984</v>
      </c>
      <c r="G39" s="65">
        <v>41</v>
      </c>
      <c r="H39" s="63">
        <v>3</v>
      </c>
      <c r="I39" s="63">
        <f t="shared" si="7"/>
        <v>13.666666666666666</v>
      </c>
      <c r="J39" s="63">
        <v>1</v>
      </c>
      <c r="K39" s="63">
        <v>11</v>
      </c>
      <c r="L39" s="65">
        <v>49561</v>
      </c>
      <c r="M39" s="65">
        <v>10921</v>
      </c>
      <c r="N39" s="61">
        <v>44379</v>
      </c>
      <c r="O39" s="60" t="s">
        <v>47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241</v>
      </c>
      <c r="D40" s="65">
        <v>110</v>
      </c>
      <c r="E40" s="63">
        <v>1002.1</v>
      </c>
      <c r="F40" s="76">
        <f t="shared" si="8"/>
        <v>-0.8902305159165752</v>
      </c>
      <c r="G40" s="65">
        <v>17</v>
      </c>
      <c r="H40" s="63">
        <v>1</v>
      </c>
      <c r="I40" s="63">
        <f t="shared" si="7"/>
        <v>17</v>
      </c>
      <c r="J40" s="63">
        <v>1</v>
      </c>
      <c r="K40" s="63">
        <v>4</v>
      </c>
      <c r="L40" s="65">
        <v>25160</v>
      </c>
      <c r="M40" s="65">
        <v>4198</v>
      </c>
      <c r="N40" s="61">
        <v>44428</v>
      </c>
      <c r="O40" s="60" t="s">
        <v>32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59">
        <v>22</v>
      </c>
      <c r="C41" s="45" t="s">
        <v>240</v>
      </c>
      <c r="D41" s="65">
        <v>67</v>
      </c>
      <c r="E41" s="63">
        <v>126</v>
      </c>
      <c r="F41" s="76">
        <f t="shared" si="8"/>
        <v>-0.46825396825396826</v>
      </c>
      <c r="G41" s="65">
        <v>13</v>
      </c>
      <c r="H41" s="63">
        <v>3</v>
      </c>
      <c r="I41" s="63">
        <f t="shared" si="7"/>
        <v>4.333333333333333</v>
      </c>
      <c r="J41" s="63">
        <v>2</v>
      </c>
      <c r="K41" s="63">
        <v>4</v>
      </c>
      <c r="L41" s="65">
        <v>12330.34</v>
      </c>
      <c r="M41" s="65">
        <v>2177</v>
      </c>
      <c r="N41" s="61">
        <v>44428</v>
      </c>
      <c r="O41" s="60" t="s">
        <v>37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115">
        <v>25</v>
      </c>
      <c r="C42" s="82" t="s">
        <v>67</v>
      </c>
      <c r="D42" s="65">
        <v>42</v>
      </c>
      <c r="E42" s="63">
        <v>39</v>
      </c>
      <c r="F42" s="76">
        <f t="shared" si="8"/>
        <v>7.6923076923076927E-2</v>
      </c>
      <c r="G42" s="65">
        <v>10</v>
      </c>
      <c r="H42" s="63">
        <v>1</v>
      </c>
      <c r="I42" s="63">
        <f t="shared" si="7"/>
        <v>10</v>
      </c>
      <c r="J42" s="63">
        <v>1</v>
      </c>
      <c r="K42" s="63" t="s">
        <v>30</v>
      </c>
      <c r="L42" s="65">
        <v>23916</v>
      </c>
      <c r="M42" s="65">
        <v>4228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59">
        <v>23</v>
      </c>
      <c r="C43" s="45" t="s">
        <v>220</v>
      </c>
      <c r="D43" s="65">
        <v>33</v>
      </c>
      <c r="E43" s="63">
        <v>101</v>
      </c>
      <c r="F43" s="76">
        <f t="shared" si="8"/>
        <v>-0.67326732673267331</v>
      </c>
      <c r="G43" s="65">
        <v>5</v>
      </c>
      <c r="H43" s="63" t="s">
        <v>30</v>
      </c>
      <c r="I43" s="63" t="s">
        <v>30</v>
      </c>
      <c r="J43" s="63">
        <v>1</v>
      </c>
      <c r="K43" s="63">
        <v>6</v>
      </c>
      <c r="L43" s="65">
        <v>3552.73</v>
      </c>
      <c r="M43" s="65">
        <v>636</v>
      </c>
      <c r="N43" s="61">
        <v>44414</v>
      </c>
      <c r="O43" s="60" t="s">
        <v>221</v>
      </c>
      <c r="P43" s="57"/>
      <c r="Q43" s="88"/>
      <c r="R43" s="88"/>
      <c r="S43" s="88"/>
      <c r="T43" s="88"/>
      <c r="U43" s="89"/>
      <c r="V43" s="89"/>
      <c r="W43" s="56"/>
      <c r="X43" s="90"/>
      <c r="Y43" s="90"/>
      <c r="Z43" s="89"/>
    </row>
    <row r="44" spans="1:26" ht="25.35" customHeight="1">
      <c r="A44" s="59">
        <v>28</v>
      </c>
      <c r="B44" s="93">
        <v>27</v>
      </c>
      <c r="C44" s="45" t="s">
        <v>234</v>
      </c>
      <c r="D44" s="65">
        <v>24</v>
      </c>
      <c r="E44" s="63">
        <v>22</v>
      </c>
      <c r="F44" s="76">
        <f t="shared" si="8"/>
        <v>9.0909090909090912E-2</v>
      </c>
      <c r="G44" s="65">
        <v>7</v>
      </c>
      <c r="H44" s="63" t="s">
        <v>30</v>
      </c>
      <c r="I44" s="63" t="s">
        <v>30</v>
      </c>
      <c r="J44" s="63">
        <v>1</v>
      </c>
      <c r="K44" s="63">
        <v>5</v>
      </c>
      <c r="L44" s="65">
        <v>1956.57</v>
      </c>
      <c r="M44" s="65">
        <v>367</v>
      </c>
      <c r="N44" s="61">
        <v>44421</v>
      </c>
      <c r="O44" s="77" t="s">
        <v>102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93">
        <v>15</v>
      </c>
      <c r="C45" s="45" t="s">
        <v>260</v>
      </c>
      <c r="D45" s="65">
        <v>10</v>
      </c>
      <c r="E45" s="63">
        <v>1330.5</v>
      </c>
      <c r="F45" s="76">
        <f t="shared" si="8"/>
        <v>-0.99248402856069151</v>
      </c>
      <c r="G45" s="65">
        <v>2</v>
      </c>
      <c r="H45" s="63">
        <v>1</v>
      </c>
      <c r="I45" s="63">
        <f>G45/H45</f>
        <v>2</v>
      </c>
      <c r="J45" s="63">
        <v>1</v>
      </c>
      <c r="K45" s="63">
        <v>2</v>
      </c>
      <c r="L45" s="65">
        <v>1937</v>
      </c>
      <c r="M45" s="65">
        <v>329</v>
      </c>
      <c r="N45" s="61">
        <v>44442</v>
      </c>
      <c r="O45" s="60" t="s">
        <v>33</v>
      </c>
      <c r="P45" s="57"/>
      <c r="Q45" s="88"/>
      <c r="R45" s="88"/>
      <c r="S45" s="88"/>
      <c r="T45" s="88"/>
      <c r="U45" s="88"/>
      <c r="V45" s="89"/>
      <c r="W45" s="90"/>
      <c r="X45" s="90"/>
      <c r="Y45" s="56"/>
      <c r="Z45" s="89"/>
    </row>
    <row r="46" spans="1:26" ht="25.35" customHeight="1">
      <c r="A46" s="16"/>
      <c r="B46" s="16"/>
      <c r="C46" s="39" t="s">
        <v>144</v>
      </c>
      <c r="D46" s="58">
        <f>SUM(D35:D45)</f>
        <v>79355.39999999998</v>
      </c>
      <c r="E46" s="58">
        <f>SUM(E35:E45)</f>
        <v>92661.51</v>
      </c>
      <c r="F46" s="108">
        <f t="shared" si="8"/>
        <v>-0.1435991060365843</v>
      </c>
      <c r="G46" s="58">
        <f>SUM(G35:G45)</f>
        <v>13186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49" spans="18:18" ht="16.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253</v>
      </c>
      <c r="F1" s="2"/>
      <c r="G1" s="2"/>
      <c r="H1" s="2"/>
      <c r="I1" s="2"/>
    </row>
    <row r="2" spans="1:26" ht="19.5" customHeight="1">
      <c r="E2" s="2" t="s">
        <v>254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251</v>
      </c>
      <c r="E6" s="4" t="s">
        <v>243</v>
      </c>
      <c r="F6" s="162"/>
      <c r="G6" s="4" t="s">
        <v>251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46"/>
      <c r="E9" s="146"/>
      <c r="F9" s="161" t="s">
        <v>15</v>
      </c>
      <c r="G9" s="146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Y9" s="56"/>
      <c r="Z9" s="57"/>
    </row>
    <row r="10" spans="1:26">
      <c r="A10" s="159"/>
      <c r="B10" s="159"/>
      <c r="C10" s="162"/>
      <c r="D10" s="147" t="s">
        <v>252</v>
      </c>
      <c r="E10" s="147" t="s">
        <v>244</v>
      </c>
      <c r="F10" s="162"/>
      <c r="G10" s="147" t="s">
        <v>252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Y10" s="56"/>
      <c r="Z10" s="57"/>
    </row>
    <row r="11" spans="1:26">
      <c r="A11" s="159"/>
      <c r="B11" s="159"/>
      <c r="C11" s="162"/>
      <c r="D11" s="147" t="s">
        <v>14</v>
      </c>
      <c r="E11" s="4" t="s">
        <v>14</v>
      </c>
      <c r="F11" s="162"/>
      <c r="G11" s="147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59"/>
      <c r="B12" s="160"/>
      <c r="C12" s="163"/>
      <c r="D12" s="148"/>
      <c r="E12" s="5" t="s">
        <v>2</v>
      </c>
      <c r="F12" s="163"/>
      <c r="G12" s="148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 t="s">
        <v>56</v>
      </c>
      <c r="C13" s="45" t="s">
        <v>259</v>
      </c>
      <c r="D13" s="65">
        <v>25129.83</v>
      </c>
      <c r="E13" s="63" t="s">
        <v>30</v>
      </c>
      <c r="F13" s="63" t="s">
        <v>30</v>
      </c>
      <c r="G13" s="65">
        <v>3910</v>
      </c>
      <c r="H13" s="63">
        <v>106</v>
      </c>
      <c r="I13" s="63">
        <f t="shared" ref="I13:I22" si="0">G13/H13</f>
        <v>36.886792452830186</v>
      </c>
      <c r="J13" s="63">
        <v>14</v>
      </c>
      <c r="K13" s="63">
        <v>1</v>
      </c>
      <c r="L13" s="65">
        <v>25130</v>
      </c>
      <c r="M13" s="65">
        <v>3910</v>
      </c>
      <c r="N13" s="61">
        <v>44442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1</v>
      </c>
      <c r="C14" s="45" t="s">
        <v>232</v>
      </c>
      <c r="D14" s="65">
        <v>14310.49</v>
      </c>
      <c r="E14" s="63">
        <v>25495.22</v>
      </c>
      <c r="F14" s="76">
        <f>(D14-E14)/E14</f>
        <v>-0.43869909732098805</v>
      </c>
      <c r="G14" s="65">
        <v>2822</v>
      </c>
      <c r="H14" s="63">
        <v>118</v>
      </c>
      <c r="I14" s="63">
        <f t="shared" si="0"/>
        <v>23.915254237288135</v>
      </c>
      <c r="J14" s="63">
        <v>15</v>
      </c>
      <c r="K14" s="63">
        <v>3</v>
      </c>
      <c r="L14" s="65">
        <v>121674</v>
      </c>
      <c r="M14" s="65">
        <v>26742</v>
      </c>
      <c r="N14" s="61">
        <v>44428</v>
      </c>
      <c r="O14" s="77" t="s">
        <v>113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2</v>
      </c>
      <c r="C15" s="45" t="s">
        <v>230</v>
      </c>
      <c r="D15" s="65">
        <v>9574.19</v>
      </c>
      <c r="E15" s="63">
        <v>16382.04</v>
      </c>
      <c r="F15" s="76">
        <f>(D15-E15)/E15</f>
        <v>-0.41556790241020042</v>
      </c>
      <c r="G15" s="65">
        <v>1468</v>
      </c>
      <c r="H15" s="63">
        <v>70</v>
      </c>
      <c r="I15" s="63">
        <f t="shared" si="0"/>
        <v>20.971428571428572</v>
      </c>
      <c r="J15" s="63">
        <v>9</v>
      </c>
      <c r="K15" s="63">
        <v>4</v>
      </c>
      <c r="L15" s="65">
        <v>113326</v>
      </c>
      <c r="M15" s="65">
        <v>18406</v>
      </c>
      <c r="N15" s="61">
        <v>44421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256</v>
      </c>
      <c r="D16" s="65">
        <v>8636.06</v>
      </c>
      <c r="E16" s="63" t="s">
        <v>30</v>
      </c>
      <c r="F16" s="63" t="s">
        <v>30</v>
      </c>
      <c r="G16" s="65">
        <v>1326</v>
      </c>
      <c r="H16" s="63">
        <v>76</v>
      </c>
      <c r="I16" s="63">
        <f t="shared" si="0"/>
        <v>17.44736842105263</v>
      </c>
      <c r="J16" s="63">
        <v>11</v>
      </c>
      <c r="K16" s="63">
        <v>1</v>
      </c>
      <c r="L16" s="65">
        <v>8799.4</v>
      </c>
      <c r="M16" s="65">
        <v>1353</v>
      </c>
      <c r="N16" s="61">
        <v>44442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257</v>
      </c>
      <c r="D17" s="65">
        <v>7076.45</v>
      </c>
      <c r="E17" s="63" t="s">
        <v>30</v>
      </c>
      <c r="F17" s="63" t="s">
        <v>30</v>
      </c>
      <c r="G17" s="65">
        <v>1664</v>
      </c>
      <c r="H17" s="63">
        <v>103</v>
      </c>
      <c r="I17" s="63">
        <f t="shared" si="0"/>
        <v>16.155339805825243</v>
      </c>
      <c r="J17" s="63">
        <v>12</v>
      </c>
      <c r="K17" s="63">
        <v>1</v>
      </c>
      <c r="L17" s="65">
        <v>11707.32</v>
      </c>
      <c r="M17" s="65">
        <v>2694</v>
      </c>
      <c r="N17" s="61">
        <v>44442</v>
      </c>
      <c r="O17" s="60" t="s">
        <v>258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>
        <v>3</v>
      </c>
      <c r="C18" s="45" t="s">
        <v>199</v>
      </c>
      <c r="D18" s="65">
        <v>6784.76</v>
      </c>
      <c r="E18" s="63">
        <v>9721.1299999999992</v>
      </c>
      <c r="F18" s="76">
        <f>(D18-E18)/E18</f>
        <v>-0.30206056291809691</v>
      </c>
      <c r="G18" s="65">
        <v>1366</v>
      </c>
      <c r="H18" s="63">
        <v>52</v>
      </c>
      <c r="I18" s="63">
        <f t="shared" si="0"/>
        <v>26.26923076923077</v>
      </c>
      <c r="J18" s="63">
        <v>9</v>
      </c>
      <c r="K18" s="63">
        <v>7</v>
      </c>
      <c r="L18" s="65">
        <v>211019</v>
      </c>
      <c r="M18" s="65">
        <v>45827</v>
      </c>
      <c r="N18" s="61">
        <v>44400</v>
      </c>
      <c r="O18" s="60" t="s">
        <v>32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 t="s">
        <v>56</v>
      </c>
      <c r="C19" s="45" t="s">
        <v>255</v>
      </c>
      <c r="D19" s="65">
        <v>4539.1099999999997</v>
      </c>
      <c r="E19" s="63" t="s">
        <v>30</v>
      </c>
      <c r="F19" s="63" t="s">
        <v>30</v>
      </c>
      <c r="G19" s="65">
        <v>721</v>
      </c>
      <c r="H19" s="63">
        <v>63</v>
      </c>
      <c r="I19" s="63">
        <f t="shared" si="0"/>
        <v>11.444444444444445</v>
      </c>
      <c r="J19" s="63">
        <v>15</v>
      </c>
      <c r="K19" s="63">
        <v>1</v>
      </c>
      <c r="L19" s="65">
        <v>4938.41</v>
      </c>
      <c r="M19" s="65">
        <v>794</v>
      </c>
      <c r="N19" s="61">
        <v>44442</v>
      </c>
      <c r="O19" s="77" t="s">
        <v>27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10</v>
      </c>
      <c r="C20" s="45" t="s">
        <v>226</v>
      </c>
      <c r="D20" s="65">
        <v>2463.39</v>
      </c>
      <c r="E20" s="63">
        <v>3929.5699999999997</v>
      </c>
      <c r="F20" s="76">
        <f>(D20-E20)/E20</f>
        <v>-0.37311461559407261</v>
      </c>
      <c r="G20" s="65">
        <v>415</v>
      </c>
      <c r="H20" s="63">
        <v>24</v>
      </c>
      <c r="I20" s="63">
        <f t="shared" si="0"/>
        <v>17.291666666666668</v>
      </c>
      <c r="J20" s="63">
        <v>7</v>
      </c>
      <c r="K20" s="63">
        <v>4</v>
      </c>
      <c r="L20" s="65">
        <v>34290.950000000004</v>
      </c>
      <c r="M20" s="65">
        <v>6234</v>
      </c>
      <c r="N20" s="61">
        <v>44421</v>
      </c>
      <c r="O20" s="60" t="s">
        <v>227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6</v>
      </c>
      <c r="C21" s="45" t="s">
        <v>247</v>
      </c>
      <c r="D21" s="65">
        <v>2068.0300000000002</v>
      </c>
      <c r="E21" s="63">
        <v>5517.24</v>
      </c>
      <c r="F21" s="76">
        <f>(D21-E21)/E21</f>
        <v>-0.62516946879236712</v>
      </c>
      <c r="G21" s="65">
        <v>334</v>
      </c>
      <c r="H21" s="63">
        <v>30</v>
      </c>
      <c r="I21" s="63">
        <f t="shared" si="0"/>
        <v>11.133333333333333</v>
      </c>
      <c r="J21" s="63">
        <v>11</v>
      </c>
      <c r="K21" s="63">
        <v>2</v>
      </c>
      <c r="L21" s="65">
        <v>12133.66</v>
      </c>
      <c r="M21" s="65">
        <v>2243</v>
      </c>
      <c r="N21" s="61">
        <v>44435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208</v>
      </c>
      <c r="D22" s="65">
        <v>1976.9999999999998</v>
      </c>
      <c r="E22" s="63">
        <v>4058.94</v>
      </c>
      <c r="F22" s="76">
        <f>(D22-E22)/E22</f>
        <v>-0.51292702035506821</v>
      </c>
      <c r="G22" s="65">
        <v>341</v>
      </c>
      <c r="H22" s="63">
        <v>18</v>
      </c>
      <c r="I22" s="63">
        <f t="shared" si="0"/>
        <v>18.944444444444443</v>
      </c>
      <c r="J22" s="63">
        <v>7</v>
      </c>
      <c r="K22" s="63">
        <v>6</v>
      </c>
      <c r="L22" s="65">
        <v>172349.53999999998</v>
      </c>
      <c r="M22" s="65">
        <v>27412</v>
      </c>
      <c r="N22" s="61">
        <v>44407</v>
      </c>
      <c r="O22" s="60" t="s">
        <v>207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82559.31</v>
      </c>
      <c r="E23" s="58">
        <f t="shared" ref="E23:G23" si="1">SUM(E13:E22)</f>
        <v>65104.14</v>
      </c>
      <c r="F23" s="108">
        <f>(D23-E23)/E23</f>
        <v>0.26811152101847896</v>
      </c>
      <c r="G23" s="58">
        <f t="shared" si="1"/>
        <v>14367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1844.94</v>
      </c>
      <c r="E25" s="63">
        <v>4816.8999999999996</v>
      </c>
      <c r="F25" s="76">
        <f>(D25-E25)/E25</f>
        <v>-0.61698602835848781</v>
      </c>
      <c r="G25" s="65">
        <v>397</v>
      </c>
      <c r="H25" s="63">
        <v>16</v>
      </c>
      <c r="I25" s="63">
        <f t="shared" ref="I25:I33" si="2">G25/H25</f>
        <v>24.8125</v>
      </c>
      <c r="J25" s="63">
        <v>6</v>
      </c>
      <c r="K25" s="63">
        <v>8</v>
      </c>
      <c r="L25" s="65">
        <v>156661.21</v>
      </c>
      <c r="M25" s="65">
        <v>32435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>
        <v>4</v>
      </c>
      <c r="C26" s="45" t="s">
        <v>248</v>
      </c>
      <c r="D26" s="65">
        <v>1652.04</v>
      </c>
      <c r="E26" s="63">
        <v>6734.63</v>
      </c>
      <c r="F26" s="76">
        <f>(D26-E26)/E26</f>
        <v>-0.75469476422609705</v>
      </c>
      <c r="G26" s="65">
        <v>248</v>
      </c>
      <c r="H26" s="63">
        <v>31</v>
      </c>
      <c r="I26" s="63">
        <f t="shared" si="2"/>
        <v>8</v>
      </c>
      <c r="J26" s="63">
        <v>8</v>
      </c>
      <c r="K26" s="63">
        <v>2</v>
      </c>
      <c r="L26" s="65">
        <v>14886</v>
      </c>
      <c r="M26" s="65">
        <v>2619</v>
      </c>
      <c r="N26" s="61">
        <v>44435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5</v>
      </c>
      <c r="C27" s="45" t="s">
        <v>250</v>
      </c>
      <c r="D27" s="65">
        <v>1426.12</v>
      </c>
      <c r="E27" s="63">
        <v>5855.48</v>
      </c>
      <c r="F27" s="76">
        <f>(D27-E27)/E27</f>
        <v>-0.75644695225668945</v>
      </c>
      <c r="G27" s="65">
        <v>248</v>
      </c>
      <c r="H27" s="63">
        <v>20</v>
      </c>
      <c r="I27" s="63">
        <f t="shared" si="2"/>
        <v>12.4</v>
      </c>
      <c r="J27" s="63">
        <v>9</v>
      </c>
      <c r="K27" s="63">
        <v>2</v>
      </c>
      <c r="L27" s="65">
        <v>9997.84</v>
      </c>
      <c r="M27" s="65">
        <v>1912</v>
      </c>
      <c r="N27" s="61">
        <v>44435</v>
      </c>
      <c r="O27" s="60" t="s">
        <v>37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15</v>
      </c>
      <c r="C28" s="45" t="s">
        <v>187</v>
      </c>
      <c r="D28" s="65">
        <v>1354.14</v>
      </c>
      <c r="E28" s="63">
        <v>1236.8900000000001</v>
      </c>
      <c r="F28" s="76">
        <f>(D28-E28)/E28</f>
        <v>9.4794201586236443E-2</v>
      </c>
      <c r="G28" s="65">
        <v>213</v>
      </c>
      <c r="H28" s="63">
        <v>6</v>
      </c>
      <c r="I28" s="63">
        <f t="shared" si="2"/>
        <v>35.5</v>
      </c>
      <c r="J28" s="63">
        <v>1</v>
      </c>
      <c r="K28" s="63">
        <v>8</v>
      </c>
      <c r="L28" s="65">
        <v>82672.47</v>
      </c>
      <c r="M28" s="65">
        <v>13317</v>
      </c>
      <c r="N28" s="61">
        <v>44393</v>
      </c>
      <c r="O28" s="60" t="s">
        <v>64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 t="s">
        <v>56</v>
      </c>
      <c r="C29" s="45" t="s">
        <v>260</v>
      </c>
      <c r="D29" s="65">
        <v>1330.5</v>
      </c>
      <c r="E29" s="63" t="s">
        <v>30</v>
      </c>
      <c r="F29" s="63" t="s">
        <v>30</v>
      </c>
      <c r="G29" s="65">
        <v>213</v>
      </c>
      <c r="H29" s="63">
        <v>43</v>
      </c>
      <c r="I29" s="63">
        <f t="shared" si="2"/>
        <v>4.9534883720930232</v>
      </c>
      <c r="J29" s="63">
        <v>10</v>
      </c>
      <c r="K29" s="63">
        <v>1</v>
      </c>
      <c r="L29" s="65">
        <v>1331</v>
      </c>
      <c r="M29" s="65">
        <v>213</v>
      </c>
      <c r="N29" s="61">
        <v>44442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11</v>
      </c>
      <c r="C30" s="45" t="s">
        <v>217</v>
      </c>
      <c r="D30" s="65">
        <v>1114.82</v>
      </c>
      <c r="E30" s="63">
        <v>3820.87</v>
      </c>
      <c r="F30" s="76">
        <f t="shared" ref="F30:F35" si="3">(D30-E30)/E30</f>
        <v>-0.70822875418425657</v>
      </c>
      <c r="G30" s="65">
        <v>162</v>
      </c>
      <c r="H30" s="63">
        <v>10</v>
      </c>
      <c r="I30" s="63">
        <f t="shared" si="2"/>
        <v>16.2</v>
      </c>
      <c r="J30" s="63">
        <v>4</v>
      </c>
      <c r="K30" s="63">
        <v>5</v>
      </c>
      <c r="L30" s="65">
        <v>91702.49</v>
      </c>
      <c r="M30" s="65">
        <v>14048</v>
      </c>
      <c r="N30" s="61">
        <v>44414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8</v>
      </c>
      <c r="C31" s="45" t="s">
        <v>241</v>
      </c>
      <c r="D31" s="65">
        <v>1002.1</v>
      </c>
      <c r="E31" s="63">
        <v>4528.5200000000004</v>
      </c>
      <c r="F31" s="76">
        <f t="shared" si="3"/>
        <v>-0.77871357529612328</v>
      </c>
      <c r="G31" s="65">
        <v>149</v>
      </c>
      <c r="H31" s="63">
        <v>10</v>
      </c>
      <c r="I31" s="63">
        <f t="shared" si="2"/>
        <v>14.9</v>
      </c>
      <c r="J31" s="63">
        <v>4</v>
      </c>
      <c r="K31" s="63">
        <v>3</v>
      </c>
      <c r="L31" s="65">
        <v>24076</v>
      </c>
      <c r="M31" s="65">
        <v>4033</v>
      </c>
      <c r="N31" s="61">
        <v>44428</v>
      </c>
      <c r="O31" s="60" t="s">
        <v>33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12</v>
      </c>
      <c r="C32" s="45" t="s">
        <v>249</v>
      </c>
      <c r="D32" s="65">
        <v>977.9</v>
      </c>
      <c r="E32" s="63">
        <v>3267.89</v>
      </c>
      <c r="F32" s="76">
        <f t="shared" si="3"/>
        <v>-0.70075492137128237</v>
      </c>
      <c r="G32" s="65">
        <v>154</v>
      </c>
      <c r="H32" s="63">
        <v>14</v>
      </c>
      <c r="I32" s="63">
        <f t="shared" si="2"/>
        <v>11</v>
      </c>
      <c r="J32" s="63">
        <v>7</v>
      </c>
      <c r="K32" s="63">
        <v>2</v>
      </c>
      <c r="L32" s="65">
        <v>7282</v>
      </c>
      <c r="M32" s="65">
        <v>1408</v>
      </c>
      <c r="N32" s="61">
        <v>44435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17</v>
      </c>
      <c r="C33" s="45" t="s">
        <v>174</v>
      </c>
      <c r="D33" s="65">
        <v>485.68</v>
      </c>
      <c r="E33" s="63">
        <v>747.18</v>
      </c>
      <c r="F33" s="76">
        <f t="shared" si="3"/>
        <v>-0.34998260124735669</v>
      </c>
      <c r="G33" s="65">
        <v>95</v>
      </c>
      <c r="H33" s="63">
        <v>3</v>
      </c>
      <c r="I33" s="63">
        <f t="shared" si="2"/>
        <v>31.666666666666668</v>
      </c>
      <c r="J33" s="63">
        <v>1</v>
      </c>
      <c r="K33" s="63">
        <v>10</v>
      </c>
      <c r="L33" s="65">
        <v>49351</v>
      </c>
      <c r="M33" s="65">
        <v>10878</v>
      </c>
      <c r="N33" s="61">
        <v>44379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59">
        <v>19</v>
      </c>
      <c r="C34" s="64" t="s">
        <v>101</v>
      </c>
      <c r="D34" s="65">
        <v>214</v>
      </c>
      <c r="E34" s="65">
        <v>510</v>
      </c>
      <c r="F34" s="76">
        <f t="shared" si="3"/>
        <v>-0.58039215686274515</v>
      </c>
      <c r="G34" s="65">
        <v>39</v>
      </c>
      <c r="H34" s="63" t="s">
        <v>30</v>
      </c>
      <c r="I34" s="63" t="s">
        <v>30</v>
      </c>
      <c r="J34" s="63">
        <v>3</v>
      </c>
      <c r="K34" s="63">
        <v>15</v>
      </c>
      <c r="L34" s="65">
        <f>6560.42+D34</f>
        <v>6774.42</v>
      </c>
      <c r="M34" s="65">
        <f>1358+G34</f>
        <v>1397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93961.549999999988</v>
      </c>
      <c r="E35" s="58">
        <f t="shared" ref="E35:G35" si="4">SUM(E23:E34)</f>
        <v>96622.499999999985</v>
      </c>
      <c r="F35" s="108">
        <f t="shared" si="3"/>
        <v>-2.7539651737431732E-2</v>
      </c>
      <c r="G35" s="58">
        <f t="shared" si="4"/>
        <v>16285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210</v>
      </c>
      <c r="D37" s="65">
        <v>132.5</v>
      </c>
      <c r="E37" s="63">
        <v>936.44</v>
      </c>
      <c r="F37" s="76">
        <f>(D37-E37)/E37</f>
        <v>-0.85850668489171755</v>
      </c>
      <c r="G37" s="65">
        <v>34</v>
      </c>
      <c r="H37" s="63">
        <v>2</v>
      </c>
      <c r="I37" s="63">
        <f>G37/H37</f>
        <v>17</v>
      </c>
      <c r="J37" s="63">
        <v>2</v>
      </c>
      <c r="K37" s="63">
        <v>6</v>
      </c>
      <c r="L37" s="65">
        <v>44787</v>
      </c>
      <c r="M37" s="65">
        <v>8057</v>
      </c>
      <c r="N37" s="61">
        <v>44407</v>
      </c>
      <c r="O37" s="60" t="s">
        <v>32</v>
      </c>
      <c r="P37" s="57"/>
      <c r="Q37" s="88"/>
      <c r="R37" s="88"/>
      <c r="S37" s="88"/>
      <c r="T37" s="88"/>
      <c r="U37" s="89"/>
      <c r="V37" s="89"/>
      <c r="W37" s="56"/>
      <c r="X37" s="90"/>
      <c r="Y37" s="89"/>
      <c r="Z37" s="90"/>
    </row>
    <row r="38" spans="1:26" ht="25.35" customHeight="1">
      <c r="A38" s="59">
        <v>22</v>
      </c>
      <c r="B38" s="59">
        <v>14</v>
      </c>
      <c r="C38" s="45" t="s">
        <v>240</v>
      </c>
      <c r="D38" s="65">
        <v>126</v>
      </c>
      <c r="E38" s="63">
        <v>1884.28</v>
      </c>
      <c r="F38" s="76">
        <f>(D38-E38)/E38</f>
        <v>-0.93313095718258432</v>
      </c>
      <c r="G38" s="65">
        <v>20</v>
      </c>
      <c r="H38" s="63">
        <v>5</v>
      </c>
      <c r="I38" s="63">
        <f>G38/H38</f>
        <v>4</v>
      </c>
      <c r="J38" s="63">
        <v>3</v>
      </c>
      <c r="K38" s="63">
        <v>3</v>
      </c>
      <c r="L38" s="65">
        <v>12095.25</v>
      </c>
      <c r="M38" s="65">
        <v>2123</v>
      </c>
      <c r="N38" s="61">
        <v>44428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89"/>
      <c r="Z38" s="90"/>
    </row>
    <row r="39" spans="1:26" ht="25.35" customHeight="1">
      <c r="A39" s="59">
        <v>23</v>
      </c>
      <c r="B39" s="93">
        <v>22</v>
      </c>
      <c r="C39" s="78" t="s">
        <v>220</v>
      </c>
      <c r="D39" s="65">
        <v>101</v>
      </c>
      <c r="E39" s="63">
        <v>168</v>
      </c>
      <c r="F39" s="76">
        <f>(D39-E39)/E39</f>
        <v>-0.39880952380952384</v>
      </c>
      <c r="G39" s="65">
        <v>16</v>
      </c>
      <c r="H39" s="63" t="s">
        <v>30</v>
      </c>
      <c r="I39" s="63" t="s">
        <v>30</v>
      </c>
      <c r="J39" s="63">
        <v>1</v>
      </c>
      <c r="K39" s="63">
        <v>5</v>
      </c>
      <c r="L39" s="65">
        <v>2229.61</v>
      </c>
      <c r="M39" s="65">
        <v>419</v>
      </c>
      <c r="N39" s="61">
        <v>44414</v>
      </c>
      <c r="O39" s="60" t="s">
        <v>221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59">
        <v>26</v>
      </c>
      <c r="C40" s="45" t="s">
        <v>229</v>
      </c>
      <c r="D40" s="65">
        <v>64</v>
      </c>
      <c r="E40" s="63">
        <v>30.2</v>
      </c>
      <c r="F40" s="76">
        <f>(D40-E40)/E40</f>
        <v>1.119205298013245</v>
      </c>
      <c r="G40" s="65">
        <v>10</v>
      </c>
      <c r="H40" s="63">
        <v>2</v>
      </c>
      <c r="I40" s="63">
        <f>G40/H40</f>
        <v>5</v>
      </c>
      <c r="J40" s="63">
        <v>2</v>
      </c>
      <c r="K40" s="63">
        <v>4</v>
      </c>
      <c r="L40" s="65">
        <v>7224.76</v>
      </c>
      <c r="M40" s="65">
        <v>1519</v>
      </c>
      <c r="N40" s="61">
        <v>44421</v>
      </c>
      <c r="O40" s="60" t="s">
        <v>37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6" ht="25.35" customHeight="1">
      <c r="A41" s="59">
        <v>25</v>
      </c>
      <c r="B41" s="63" t="s">
        <v>30</v>
      </c>
      <c r="C41" s="81" t="s">
        <v>67</v>
      </c>
      <c r="D41" s="65">
        <v>39</v>
      </c>
      <c r="E41" s="63" t="s">
        <v>30</v>
      </c>
      <c r="F41" s="63" t="s">
        <v>30</v>
      </c>
      <c r="G41" s="65">
        <v>10</v>
      </c>
      <c r="H41" s="63">
        <v>1</v>
      </c>
      <c r="I41" s="63">
        <f>G41/H41</f>
        <v>10</v>
      </c>
      <c r="J41" s="63">
        <v>1</v>
      </c>
      <c r="K41" s="63" t="s">
        <v>30</v>
      </c>
      <c r="L41" s="65">
        <v>23874</v>
      </c>
      <c r="M41" s="65">
        <v>4218</v>
      </c>
      <c r="N41" s="61">
        <v>44323</v>
      </c>
      <c r="O41" s="77" t="s">
        <v>32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23</v>
      </c>
      <c r="C42" s="78" t="s">
        <v>218</v>
      </c>
      <c r="D42" s="65">
        <v>22</v>
      </c>
      <c r="E42" s="63">
        <v>114.02</v>
      </c>
      <c r="F42" s="76">
        <f>(D42-E42)/E42</f>
        <v>-0.80705139449219432</v>
      </c>
      <c r="G42" s="65">
        <v>4</v>
      </c>
      <c r="H42" s="63">
        <v>2</v>
      </c>
      <c r="I42" s="63">
        <f>G42/H42</f>
        <v>2</v>
      </c>
      <c r="J42" s="63">
        <v>1</v>
      </c>
      <c r="K42" s="63">
        <v>5</v>
      </c>
      <c r="L42" s="65">
        <v>3344</v>
      </c>
      <c r="M42" s="65">
        <v>589</v>
      </c>
      <c r="N42" s="61">
        <v>44414</v>
      </c>
      <c r="O42" s="60" t="s">
        <v>33</v>
      </c>
      <c r="P42" s="57"/>
      <c r="R42" s="62"/>
      <c r="T42" s="57"/>
      <c r="U42" s="56"/>
      <c r="V42" s="56"/>
      <c r="W42" s="56"/>
      <c r="X42" s="57"/>
      <c r="Y42" s="56"/>
      <c r="Z42" s="56"/>
    </row>
    <row r="43" spans="1:26" ht="25.35" customHeight="1">
      <c r="A43" s="59">
        <v>27</v>
      </c>
      <c r="B43" s="93">
        <v>27</v>
      </c>
      <c r="C43" s="45" t="s">
        <v>234</v>
      </c>
      <c r="D43" s="65">
        <v>22</v>
      </c>
      <c r="E43" s="63">
        <v>22</v>
      </c>
      <c r="F43" s="76">
        <f>(D43-E43)/E43</f>
        <v>0</v>
      </c>
      <c r="G43" s="65">
        <v>4</v>
      </c>
      <c r="H43" s="63" t="s">
        <v>30</v>
      </c>
      <c r="I43" s="63" t="s">
        <v>30</v>
      </c>
      <c r="J43" s="63">
        <v>2</v>
      </c>
      <c r="K43" s="63">
        <v>4</v>
      </c>
      <c r="L43" s="65">
        <v>715.57</v>
      </c>
      <c r="M43" s="65">
        <v>158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9"/>
      <c r="W43" s="90"/>
      <c r="X43" s="56"/>
      <c r="Y43" s="89"/>
      <c r="Z43" s="90"/>
    </row>
    <row r="44" spans="1:26" ht="25.35" customHeight="1">
      <c r="A44" s="59">
        <v>28</v>
      </c>
      <c r="B44" s="93">
        <v>13</v>
      </c>
      <c r="C44" s="78" t="s">
        <v>239</v>
      </c>
      <c r="D44" s="65">
        <v>12</v>
      </c>
      <c r="E44" s="63">
        <v>2392.71</v>
      </c>
      <c r="F44" s="76">
        <f>(D44-E44)/E44</f>
        <v>-0.99498476622741583</v>
      </c>
      <c r="G44" s="65">
        <v>2</v>
      </c>
      <c r="H44" s="63">
        <v>1</v>
      </c>
      <c r="I44" s="63">
        <f>G44/H44</f>
        <v>2</v>
      </c>
      <c r="J44" s="63">
        <v>1</v>
      </c>
      <c r="K44" s="63">
        <v>3</v>
      </c>
      <c r="L44" s="65">
        <v>18288.95</v>
      </c>
      <c r="M44" s="65">
        <v>2956</v>
      </c>
      <c r="N44" s="61">
        <v>44428</v>
      </c>
      <c r="O44" s="60" t="s">
        <v>34</v>
      </c>
      <c r="P44" s="57"/>
      <c r="Q44" s="88"/>
      <c r="R44" s="88"/>
      <c r="S44" s="88"/>
      <c r="T44" s="88"/>
      <c r="U44" s="88"/>
      <c r="V44" s="88"/>
      <c r="W44" s="88"/>
      <c r="X44" s="90"/>
      <c r="Y44" s="89"/>
      <c r="Z44" s="56"/>
    </row>
    <row r="45" spans="1:26" ht="25.35" customHeight="1">
      <c r="A45" s="16"/>
      <c r="B45" s="16"/>
      <c r="C45" s="39" t="s">
        <v>118</v>
      </c>
      <c r="D45" s="58">
        <f>SUM(D35:D44)</f>
        <v>94480.049999999988</v>
      </c>
      <c r="E45" s="58">
        <f t="shared" ref="E45:G45" si="5">SUM(E35:E44)</f>
        <v>102170.15</v>
      </c>
      <c r="F45" s="108">
        <f>(D45-E45)/E45</f>
        <v>-7.5267580599617467E-2</v>
      </c>
      <c r="G45" s="58">
        <f t="shared" si="5"/>
        <v>16385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245</v>
      </c>
      <c r="F1" s="2"/>
      <c r="G1" s="2"/>
      <c r="H1" s="2"/>
      <c r="I1" s="2"/>
    </row>
    <row r="2" spans="1:26" ht="19.5" customHeight="1">
      <c r="E2" s="2" t="s">
        <v>246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243</v>
      </c>
      <c r="E6" s="4" t="s">
        <v>235</v>
      </c>
      <c r="F6" s="162"/>
      <c r="G6" s="4" t="s">
        <v>243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43"/>
      <c r="E9" s="143"/>
      <c r="F9" s="161" t="s">
        <v>15</v>
      </c>
      <c r="G9" s="143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Y9" s="56"/>
      <c r="Z9" s="57"/>
    </row>
    <row r="10" spans="1:26" ht="19.5">
      <c r="A10" s="159"/>
      <c r="B10" s="159"/>
      <c r="C10" s="162"/>
      <c r="D10" s="144" t="s">
        <v>244</v>
      </c>
      <c r="E10" s="144" t="s">
        <v>236</v>
      </c>
      <c r="F10" s="162"/>
      <c r="G10" s="144" t="s">
        <v>244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Y10" s="56"/>
      <c r="Z10" s="57"/>
    </row>
    <row r="11" spans="1:26">
      <c r="A11" s="159"/>
      <c r="B11" s="159"/>
      <c r="C11" s="162"/>
      <c r="D11" s="144" t="s">
        <v>14</v>
      </c>
      <c r="E11" s="4" t="s">
        <v>14</v>
      </c>
      <c r="F11" s="162"/>
      <c r="G11" s="144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59"/>
      <c r="B12" s="160"/>
      <c r="C12" s="163"/>
      <c r="D12" s="145"/>
      <c r="E12" s="5" t="s">
        <v>2</v>
      </c>
      <c r="F12" s="163"/>
      <c r="G12" s="145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>
        <v>1</v>
      </c>
      <c r="C13" s="45" t="s">
        <v>232</v>
      </c>
      <c r="D13" s="65">
        <v>25495.22</v>
      </c>
      <c r="E13" s="63">
        <v>33520.68</v>
      </c>
      <c r="F13" s="76">
        <f>(D13-E13)/E13</f>
        <v>-0.23941817409432026</v>
      </c>
      <c r="G13" s="65">
        <v>5347</v>
      </c>
      <c r="H13" s="63">
        <v>145</v>
      </c>
      <c r="I13" s="63">
        <f t="shared" ref="I13:I22" si="0">G13/H13</f>
        <v>36.875862068965517</v>
      </c>
      <c r="J13" s="63">
        <v>17</v>
      </c>
      <c r="K13" s="63">
        <v>2</v>
      </c>
      <c r="L13" s="65">
        <v>80537</v>
      </c>
      <c r="M13" s="65">
        <v>17492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2</v>
      </c>
      <c r="C14" s="45" t="s">
        <v>230</v>
      </c>
      <c r="D14" s="65">
        <v>16382.04</v>
      </c>
      <c r="E14" s="63">
        <v>16546.47</v>
      </c>
      <c r="F14" s="76">
        <f>(D14-E14)/E14</f>
        <v>-9.9374670246886662E-3</v>
      </c>
      <c r="G14" s="65">
        <v>2437</v>
      </c>
      <c r="H14" s="63">
        <v>79</v>
      </c>
      <c r="I14" s="63">
        <f t="shared" si="0"/>
        <v>30.848101265822784</v>
      </c>
      <c r="J14" s="63">
        <v>9</v>
      </c>
      <c r="K14" s="63">
        <v>3</v>
      </c>
      <c r="L14" s="65">
        <v>87009</v>
      </c>
      <c r="M14" s="65">
        <v>13517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9721.1299999999992</v>
      </c>
      <c r="E15" s="63">
        <v>7934.85</v>
      </c>
      <c r="F15" s="76">
        <f>(D15-E15)/E15</f>
        <v>0.22511830721437692</v>
      </c>
      <c r="G15" s="65">
        <v>1961</v>
      </c>
      <c r="H15" s="63">
        <v>63</v>
      </c>
      <c r="I15" s="63">
        <f t="shared" si="0"/>
        <v>31.126984126984127</v>
      </c>
      <c r="J15" s="63">
        <v>9</v>
      </c>
      <c r="K15" s="63">
        <v>6</v>
      </c>
      <c r="L15" s="65">
        <v>192462</v>
      </c>
      <c r="M15" s="65">
        <v>41436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248</v>
      </c>
      <c r="D16" s="65">
        <v>6734.63</v>
      </c>
      <c r="E16" s="63" t="s">
        <v>30</v>
      </c>
      <c r="F16" s="63" t="s">
        <v>30</v>
      </c>
      <c r="G16" s="65">
        <v>1049</v>
      </c>
      <c r="H16" s="63">
        <v>85</v>
      </c>
      <c r="I16" s="63">
        <f t="shared" si="0"/>
        <v>12.341176470588236</v>
      </c>
      <c r="J16" s="63">
        <v>14</v>
      </c>
      <c r="K16" s="63">
        <v>1</v>
      </c>
      <c r="L16" s="65">
        <v>6735</v>
      </c>
      <c r="M16" s="65">
        <v>1049</v>
      </c>
      <c r="N16" s="61">
        <v>44435</v>
      </c>
      <c r="O16" s="60" t="s">
        <v>47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250</v>
      </c>
      <c r="D17" s="65">
        <v>5855.48</v>
      </c>
      <c r="E17" s="63" t="s">
        <v>30</v>
      </c>
      <c r="F17" s="63" t="s">
        <v>30</v>
      </c>
      <c r="G17" s="65">
        <v>1052</v>
      </c>
      <c r="H17" s="63">
        <v>58</v>
      </c>
      <c r="I17" s="63">
        <f t="shared" si="0"/>
        <v>18.137931034482758</v>
      </c>
      <c r="J17" s="63">
        <v>16</v>
      </c>
      <c r="K17" s="63">
        <v>1</v>
      </c>
      <c r="L17" s="65">
        <v>5855.48</v>
      </c>
      <c r="M17" s="65">
        <v>1052</v>
      </c>
      <c r="N17" s="61">
        <v>44435</v>
      </c>
      <c r="O17" s="60" t="s">
        <v>37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 t="s">
        <v>56</v>
      </c>
      <c r="C18" s="45" t="s">
        <v>247</v>
      </c>
      <c r="D18" s="65">
        <v>5517.24</v>
      </c>
      <c r="E18" s="63" t="s">
        <v>30</v>
      </c>
      <c r="F18" s="63" t="s">
        <v>30</v>
      </c>
      <c r="G18" s="65">
        <v>880</v>
      </c>
      <c r="H18" s="63">
        <v>64</v>
      </c>
      <c r="I18" s="63">
        <f t="shared" si="0"/>
        <v>13.75</v>
      </c>
      <c r="J18" s="63">
        <v>14</v>
      </c>
      <c r="K18" s="63">
        <v>1</v>
      </c>
      <c r="L18" s="65">
        <v>5517.24</v>
      </c>
      <c r="M18" s="65">
        <v>880</v>
      </c>
      <c r="N18" s="61">
        <v>44435</v>
      </c>
      <c r="O18" s="60" t="s">
        <v>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>
        <v>11</v>
      </c>
      <c r="C19" s="45" t="s">
        <v>186</v>
      </c>
      <c r="D19" s="65">
        <v>4816.8999999999996</v>
      </c>
      <c r="E19" s="63">
        <v>3684.82</v>
      </c>
      <c r="F19" s="76">
        <f>(D19-E19)/E19</f>
        <v>0.3072280328482801</v>
      </c>
      <c r="G19" s="65">
        <v>963</v>
      </c>
      <c r="H19" s="63">
        <v>23</v>
      </c>
      <c r="I19" s="63">
        <f t="shared" si="0"/>
        <v>41.869565217391305</v>
      </c>
      <c r="J19" s="63">
        <v>7</v>
      </c>
      <c r="K19" s="63">
        <v>7</v>
      </c>
      <c r="L19" s="65">
        <v>150611.65</v>
      </c>
      <c r="M19" s="65">
        <v>30980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5</v>
      </c>
      <c r="C20" s="45" t="s">
        <v>241</v>
      </c>
      <c r="D20" s="65">
        <v>4528.5200000000004</v>
      </c>
      <c r="E20" s="63">
        <v>7202.03</v>
      </c>
      <c r="F20" s="76">
        <f>(D20-E20)/E20</f>
        <v>-0.37121617099623294</v>
      </c>
      <c r="G20" s="65">
        <v>682</v>
      </c>
      <c r="H20" s="63">
        <v>24</v>
      </c>
      <c r="I20" s="63">
        <f t="shared" si="0"/>
        <v>28.416666666666668</v>
      </c>
      <c r="J20" s="63">
        <v>8</v>
      </c>
      <c r="K20" s="63">
        <v>2</v>
      </c>
      <c r="L20" s="65">
        <v>19012</v>
      </c>
      <c r="M20" s="65">
        <v>3017</v>
      </c>
      <c r="N20" s="61">
        <v>44428</v>
      </c>
      <c r="O20" s="60" t="s">
        <v>33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7</v>
      </c>
      <c r="C21" s="45" t="s">
        <v>208</v>
      </c>
      <c r="D21" s="65">
        <v>4058.94</v>
      </c>
      <c r="E21" s="63">
        <v>6277.34</v>
      </c>
      <c r="F21" s="76">
        <f>(D21-E21)/E21</f>
        <v>-0.35339809537160644</v>
      </c>
      <c r="G21" s="65">
        <v>645</v>
      </c>
      <c r="H21" s="63">
        <v>29</v>
      </c>
      <c r="I21" s="63">
        <f t="shared" si="0"/>
        <v>22.241379310344829</v>
      </c>
      <c r="J21" s="63">
        <v>10</v>
      </c>
      <c r="K21" s="63">
        <v>5</v>
      </c>
      <c r="L21" s="65">
        <v>166538.08999999994</v>
      </c>
      <c r="M21" s="65">
        <v>26262</v>
      </c>
      <c r="N21" s="61">
        <v>44407</v>
      </c>
      <c r="O21" s="60" t="s">
        <v>207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226</v>
      </c>
      <c r="D22" s="65">
        <v>3929.5699999999997</v>
      </c>
      <c r="E22" s="63">
        <v>4790.54</v>
      </c>
      <c r="F22" s="76">
        <f>(D22-E22)/E22</f>
        <v>-0.1797229539884857</v>
      </c>
      <c r="G22" s="65">
        <v>630</v>
      </c>
      <c r="H22" s="63">
        <v>32</v>
      </c>
      <c r="I22" s="63">
        <f t="shared" si="0"/>
        <v>19.6875</v>
      </c>
      <c r="J22" s="63">
        <v>6</v>
      </c>
      <c r="K22" s="63">
        <v>3</v>
      </c>
      <c r="L22" s="65">
        <v>28461.11</v>
      </c>
      <c r="M22" s="65">
        <v>5061</v>
      </c>
      <c r="N22" s="61">
        <v>44421</v>
      </c>
      <c r="O22" s="60" t="s">
        <v>227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87039.670000000013</v>
      </c>
      <c r="E23" s="58">
        <f t="shared" ref="E23:G23" si="1">SUM(E13:E22)</f>
        <v>79956.73</v>
      </c>
      <c r="F23" s="108">
        <f>(D23-E23)/E23</f>
        <v>8.8584663229724595E-2</v>
      </c>
      <c r="G23" s="58">
        <f t="shared" si="1"/>
        <v>15646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217</v>
      </c>
      <c r="D25" s="65">
        <v>3820.87</v>
      </c>
      <c r="E25" s="63">
        <v>7079.5</v>
      </c>
      <c r="F25" s="76">
        <f>(D25-E25)/E25</f>
        <v>-0.46029098100148319</v>
      </c>
      <c r="G25" s="65">
        <v>594</v>
      </c>
      <c r="H25" s="63">
        <v>23</v>
      </c>
      <c r="I25" s="63">
        <f t="shared" ref="I25:I32" si="2">G25/H25</f>
        <v>25.826086956521738</v>
      </c>
      <c r="J25" s="63">
        <v>6</v>
      </c>
      <c r="K25" s="63">
        <v>4</v>
      </c>
      <c r="L25" s="65">
        <v>86884.98</v>
      </c>
      <c r="M25" s="65">
        <v>13077</v>
      </c>
      <c r="N25" s="61">
        <v>44414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 t="s">
        <v>56</v>
      </c>
      <c r="C26" s="45" t="s">
        <v>249</v>
      </c>
      <c r="D26" s="65">
        <v>3267.89</v>
      </c>
      <c r="E26" s="63" t="s">
        <v>30</v>
      </c>
      <c r="F26" s="63" t="s">
        <v>30</v>
      </c>
      <c r="G26" s="65">
        <v>533</v>
      </c>
      <c r="H26" s="63">
        <v>63</v>
      </c>
      <c r="I26" s="63">
        <f t="shared" si="2"/>
        <v>8.4603174603174605</v>
      </c>
      <c r="J26" s="63">
        <v>14</v>
      </c>
      <c r="K26" s="63">
        <v>1</v>
      </c>
      <c r="L26" s="65">
        <v>3268</v>
      </c>
      <c r="M26" s="65">
        <v>533</v>
      </c>
      <c r="N26" s="61">
        <v>44435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4</v>
      </c>
      <c r="C27" s="45" t="s">
        <v>239</v>
      </c>
      <c r="D27" s="65">
        <v>2392.71</v>
      </c>
      <c r="E27" s="63">
        <v>7843.68</v>
      </c>
      <c r="F27" s="76">
        <f t="shared" ref="F27:F35" si="3">(D27-E27)/E27</f>
        <v>-0.69495058441955815</v>
      </c>
      <c r="G27" s="65">
        <v>390</v>
      </c>
      <c r="H27" s="63">
        <v>41</v>
      </c>
      <c r="I27" s="63">
        <f t="shared" si="2"/>
        <v>9.5121951219512191</v>
      </c>
      <c r="J27" s="63">
        <v>11</v>
      </c>
      <c r="K27" s="63">
        <v>2</v>
      </c>
      <c r="L27" s="65">
        <v>16177.36</v>
      </c>
      <c r="M27" s="65">
        <v>2503</v>
      </c>
      <c r="N27" s="61">
        <v>44428</v>
      </c>
      <c r="O27" s="60" t="s">
        <v>34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8</v>
      </c>
      <c r="C28" s="45" t="s">
        <v>240</v>
      </c>
      <c r="D28" s="65">
        <v>1884.28</v>
      </c>
      <c r="E28" s="63">
        <v>5342.25</v>
      </c>
      <c r="F28" s="76">
        <f t="shared" si="3"/>
        <v>-0.64728719172633253</v>
      </c>
      <c r="G28" s="65">
        <v>309</v>
      </c>
      <c r="H28" s="63">
        <v>31</v>
      </c>
      <c r="I28" s="63">
        <f t="shared" si="2"/>
        <v>9.9677419354838701</v>
      </c>
      <c r="J28" s="63">
        <v>10</v>
      </c>
      <c r="K28" s="63">
        <v>2</v>
      </c>
      <c r="L28" s="65">
        <v>10688.5</v>
      </c>
      <c r="M28" s="65">
        <v>1806</v>
      </c>
      <c r="N28" s="61">
        <v>44428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>
        <v>12</v>
      </c>
      <c r="C29" s="45" t="s">
        <v>187</v>
      </c>
      <c r="D29" s="65">
        <v>1236.8900000000001</v>
      </c>
      <c r="E29" s="63">
        <v>1099.67</v>
      </c>
      <c r="F29" s="76">
        <f t="shared" si="3"/>
        <v>0.12478288941227825</v>
      </c>
      <c r="G29" s="65">
        <v>195</v>
      </c>
      <c r="H29" s="63">
        <v>6</v>
      </c>
      <c r="I29" s="63">
        <f t="shared" si="2"/>
        <v>32.5</v>
      </c>
      <c r="J29" s="63">
        <v>1</v>
      </c>
      <c r="K29" s="63">
        <v>7</v>
      </c>
      <c r="L29" s="65">
        <v>80331.33</v>
      </c>
      <c r="M29" s="65">
        <v>12866</v>
      </c>
      <c r="N29" s="61">
        <v>44393</v>
      </c>
      <c r="O29" s="60" t="s">
        <v>64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14</v>
      </c>
      <c r="C30" s="45" t="s">
        <v>210</v>
      </c>
      <c r="D30" s="65">
        <v>936.44</v>
      </c>
      <c r="E30" s="63">
        <v>923.32</v>
      </c>
      <c r="F30" s="76">
        <f t="shared" si="3"/>
        <v>1.4209591474245119E-2</v>
      </c>
      <c r="G30" s="65">
        <v>177</v>
      </c>
      <c r="H30" s="63">
        <v>9</v>
      </c>
      <c r="I30" s="63">
        <f t="shared" si="2"/>
        <v>19.666666666666668</v>
      </c>
      <c r="J30" s="63">
        <v>3</v>
      </c>
      <c r="K30" s="63">
        <v>5</v>
      </c>
      <c r="L30" s="65">
        <v>43779</v>
      </c>
      <c r="M30" s="65">
        <v>7808</v>
      </c>
      <c r="N30" s="61">
        <v>44407</v>
      </c>
      <c r="O30" s="60" t="s">
        <v>32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15</v>
      </c>
      <c r="C31" s="45" t="s">
        <v>174</v>
      </c>
      <c r="D31" s="65">
        <v>747.18</v>
      </c>
      <c r="E31" s="63">
        <v>625.97</v>
      </c>
      <c r="F31" s="76">
        <f t="shared" si="3"/>
        <v>0.19363547773854964</v>
      </c>
      <c r="G31" s="65">
        <v>150</v>
      </c>
      <c r="H31" s="63">
        <v>3</v>
      </c>
      <c r="I31" s="63">
        <f t="shared" si="2"/>
        <v>50</v>
      </c>
      <c r="J31" s="63">
        <v>1</v>
      </c>
      <c r="K31" s="63">
        <v>9</v>
      </c>
      <c r="L31" s="65">
        <v>48065</v>
      </c>
      <c r="M31" s="65">
        <v>10573</v>
      </c>
      <c r="N31" s="61">
        <v>44379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10</v>
      </c>
      <c r="C32" s="45" t="s">
        <v>228</v>
      </c>
      <c r="D32" s="65">
        <v>651.80999999999995</v>
      </c>
      <c r="E32" s="63">
        <v>3765.72</v>
      </c>
      <c r="F32" s="76">
        <f t="shared" si="3"/>
        <v>-0.82690959497785288</v>
      </c>
      <c r="G32" s="65">
        <v>97</v>
      </c>
      <c r="H32" s="63">
        <v>6</v>
      </c>
      <c r="I32" s="63">
        <f t="shared" si="2"/>
        <v>16.166666666666668</v>
      </c>
      <c r="J32" s="63">
        <v>5</v>
      </c>
      <c r="K32" s="63">
        <v>3</v>
      </c>
      <c r="L32" s="65">
        <v>29885.09</v>
      </c>
      <c r="M32" s="65">
        <v>4500</v>
      </c>
      <c r="N32" s="61">
        <v>44421</v>
      </c>
      <c r="O32" s="60" t="s">
        <v>64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22</v>
      </c>
      <c r="C33" s="64" t="s">
        <v>101</v>
      </c>
      <c r="D33" s="65">
        <v>510</v>
      </c>
      <c r="E33" s="65">
        <v>154.5</v>
      </c>
      <c r="F33" s="76">
        <f t="shared" si="3"/>
        <v>2.3009708737864076</v>
      </c>
      <c r="G33" s="65">
        <v>101</v>
      </c>
      <c r="H33" s="63" t="s">
        <v>30</v>
      </c>
      <c r="I33" s="63" t="s">
        <v>30</v>
      </c>
      <c r="J33" s="63">
        <v>2</v>
      </c>
      <c r="K33" s="63">
        <v>14</v>
      </c>
      <c r="L33" s="65">
        <v>6482.42</v>
      </c>
      <c r="M33" s="65">
        <v>1303</v>
      </c>
      <c r="N33" s="61">
        <v>44330</v>
      </c>
      <c r="O33" s="60" t="s">
        <v>102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93">
        <v>13</v>
      </c>
      <c r="C34" s="45" t="s">
        <v>216</v>
      </c>
      <c r="D34" s="65">
        <v>338.5</v>
      </c>
      <c r="E34" s="63">
        <v>1023.29</v>
      </c>
      <c r="F34" s="76">
        <f t="shared" si="3"/>
        <v>-0.66920423340402035</v>
      </c>
      <c r="G34" s="65">
        <v>78</v>
      </c>
      <c r="H34" s="63">
        <v>7</v>
      </c>
      <c r="I34" s="63">
        <f>G34/H34</f>
        <v>11.142857142857142</v>
      </c>
      <c r="J34" s="63">
        <v>3</v>
      </c>
      <c r="K34" s="63">
        <v>4</v>
      </c>
      <c r="L34" s="65">
        <v>25363.41</v>
      </c>
      <c r="M34" s="65">
        <v>6014</v>
      </c>
      <c r="N34" s="61">
        <v>44414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102826.24000000001</v>
      </c>
      <c r="E35" s="58">
        <f t="shared" ref="E35:G35" si="4">SUM(E23:E34)</f>
        <v>107814.63</v>
      </c>
      <c r="F35" s="108">
        <f t="shared" si="3"/>
        <v>-4.6268210538773814E-2</v>
      </c>
      <c r="G35" s="58">
        <f t="shared" si="4"/>
        <v>18270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45" t="s">
        <v>40</v>
      </c>
      <c r="D37" s="65">
        <v>168</v>
      </c>
      <c r="E37" s="63" t="s">
        <v>30</v>
      </c>
      <c r="F37" s="63" t="s">
        <v>30</v>
      </c>
      <c r="G37" s="65">
        <v>84</v>
      </c>
      <c r="H37" s="63">
        <v>4</v>
      </c>
      <c r="I37" s="63">
        <f>G37/H37</f>
        <v>21</v>
      </c>
      <c r="J37" s="63">
        <v>2</v>
      </c>
      <c r="K37" s="63" t="s">
        <v>30</v>
      </c>
      <c r="L37" s="65">
        <v>116544.92</v>
      </c>
      <c r="M37" s="65">
        <v>23900</v>
      </c>
      <c r="N37" s="61">
        <v>44106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45" t="s">
        <v>220</v>
      </c>
      <c r="D38" s="65">
        <v>168</v>
      </c>
      <c r="E38" s="63">
        <v>82</v>
      </c>
      <c r="F38" s="76">
        <f>(D38-E38)/E38</f>
        <v>1.0487804878048781</v>
      </c>
      <c r="G38" s="65">
        <v>26</v>
      </c>
      <c r="H38" s="63" t="s">
        <v>30</v>
      </c>
      <c r="I38" s="63" t="s">
        <v>30</v>
      </c>
      <c r="J38" s="63">
        <v>2</v>
      </c>
      <c r="K38" s="63">
        <v>4</v>
      </c>
      <c r="L38" s="65">
        <v>1903.61</v>
      </c>
      <c r="M38" s="65">
        <v>362</v>
      </c>
      <c r="N38" s="61">
        <v>44414</v>
      </c>
      <c r="O38" s="77" t="s">
        <v>221</v>
      </c>
      <c r="P38" s="57"/>
      <c r="Q38" s="88"/>
      <c r="R38" s="88"/>
      <c r="S38" s="88"/>
      <c r="T38" s="88"/>
      <c r="U38" s="88"/>
      <c r="V38" s="89"/>
      <c r="W38" s="89"/>
      <c r="X38" s="90"/>
      <c r="Y38" s="56"/>
      <c r="Z38" s="90"/>
    </row>
    <row r="39" spans="1:26" ht="25.35" customHeight="1">
      <c r="A39" s="59">
        <v>23</v>
      </c>
      <c r="B39" s="93">
        <v>23</v>
      </c>
      <c r="C39" s="78" t="s">
        <v>218</v>
      </c>
      <c r="D39" s="65">
        <v>114.02</v>
      </c>
      <c r="E39" s="63">
        <v>150</v>
      </c>
      <c r="F39" s="76">
        <f>(D39-E39)/E39</f>
        <v>-0.2398666666666667</v>
      </c>
      <c r="G39" s="65">
        <v>20</v>
      </c>
      <c r="H39" s="63">
        <v>2</v>
      </c>
      <c r="I39" s="63">
        <f>G39/H39</f>
        <v>10</v>
      </c>
      <c r="J39" s="63">
        <v>2</v>
      </c>
      <c r="K39" s="63">
        <v>4</v>
      </c>
      <c r="L39" s="65">
        <v>3303</v>
      </c>
      <c r="M39" s="65">
        <v>580</v>
      </c>
      <c r="N39" s="61">
        <v>44414</v>
      </c>
      <c r="O39" s="60" t="s">
        <v>33</v>
      </c>
      <c r="P39" s="57"/>
      <c r="R39" s="62"/>
      <c r="T39" s="57"/>
      <c r="U39" s="56"/>
      <c r="V39" s="56"/>
      <c r="W39" s="56"/>
      <c r="X39" s="57"/>
      <c r="Y39" s="56"/>
      <c r="Z39" s="56"/>
    </row>
    <row r="40" spans="1:26" ht="25.35" customHeight="1">
      <c r="A40" s="59">
        <v>24</v>
      </c>
      <c r="B40" s="66" t="s">
        <v>30</v>
      </c>
      <c r="C40" s="64" t="s">
        <v>189</v>
      </c>
      <c r="D40" s="65">
        <v>72</v>
      </c>
      <c r="E40" s="63" t="s">
        <v>30</v>
      </c>
      <c r="F40" s="63" t="s">
        <v>30</v>
      </c>
      <c r="G40" s="65">
        <v>36</v>
      </c>
      <c r="H40" s="48">
        <v>4</v>
      </c>
      <c r="I40" s="63">
        <f>G40/H40</f>
        <v>9</v>
      </c>
      <c r="J40" s="63">
        <v>2</v>
      </c>
      <c r="K40" s="63" t="s">
        <v>30</v>
      </c>
      <c r="L40" s="65">
        <v>246627</v>
      </c>
      <c r="M40" s="65">
        <v>51341</v>
      </c>
      <c r="N40" s="61">
        <v>43840</v>
      </c>
      <c r="O40" s="60" t="s">
        <v>32</v>
      </c>
      <c r="P40" s="57"/>
      <c r="Q40" s="88"/>
      <c r="R40" s="88"/>
      <c r="T40" s="88"/>
      <c r="U40" s="88"/>
      <c r="V40" s="89"/>
      <c r="W40" s="89"/>
      <c r="X40" s="90"/>
      <c r="Y40" s="56"/>
      <c r="Z40" s="90"/>
    </row>
    <row r="41" spans="1:26" ht="25.35" customHeight="1">
      <c r="A41" s="59">
        <v>25</v>
      </c>
      <c r="B41" s="63" t="s">
        <v>30</v>
      </c>
      <c r="C41" s="64" t="s">
        <v>140</v>
      </c>
      <c r="D41" s="65">
        <v>38</v>
      </c>
      <c r="E41" s="63" t="s">
        <v>30</v>
      </c>
      <c r="F41" s="63" t="s">
        <v>30</v>
      </c>
      <c r="G41" s="65">
        <v>19</v>
      </c>
      <c r="H41" s="48">
        <v>2</v>
      </c>
      <c r="I41" s="63">
        <f>G41/H41</f>
        <v>9.5</v>
      </c>
      <c r="J41" s="63">
        <v>2</v>
      </c>
      <c r="K41" s="63" t="s">
        <v>30</v>
      </c>
      <c r="L41" s="65">
        <v>89970</v>
      </c>
      <c r="M41" s="65">
        <v>21027</v>
      </c>
      <c r="N41" s="61">
        <v>43875</v>
      </c>
      <c r="O41" s="60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21</v>
      </c>
      <c r="C42" s="45" t="s">
        <v>229</v>
      </c>
      <c r="D42" s="65">
        <v>30.2</v>
      </c>
      <c r="E42" s="63">
        <v>181</v>
      </c>
      <c r="F42" s="76">
        <f>(D42-E42)/E42</f>
        <v>-0.8331491712707183</v>
      </c>
      <c r="G42" s="65">
        <v>6</v>
      </c>
      <c r="H42" s="63">
        <v>2</v>
      </c>
      <c r="I42" s="63">
        <f>G42/H42</f>
        <v>3</v>
      </c>
      <c r="J42" s="63">
        <v>2</v>
      </c>
      <c r="K42" s="63">
        <v>3</v>
      </c>
      <c r="L42" s="65">
        <v>7073.76</v>
      </c>
      <c r="M42" s="65">
        <v>1491</v>
      </c>
      <c r="N42" s="61">
        <v>44421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56"/>
      <c r="Y42" s="89"/>
      <c r="Z42" s="90"/>
    </row>
    <row r="43" spans="1:26" ht="25.35" customHeight="1">
      <c r="A43" s="59">
        <v>27</v>
      </c>
      <c r="B43" s="93">
        <v>24</v>
      </c>
      <c r="C43" s="78" t="s">
        <v>234</v>
      </c>
      <c r="D43" s="65">
        <v>22</v>
      </c>
      <c r="E43" s="63">
        <v>144</v>
      </c>
      <c r="F43" s="76">
        <f>(D43-E43)/E43</f>
        <v>-0.84722222222222221</v>
      </c>
      <c r="G43" s="65">
        <v>6</v>
      </c>
      <c r="H43" s="63" t="s">
        <v>30</v>
      </c>
      <c r="I43" s="63" t="s">
        <v>30</v>
      </c>
      <c r="J43" s="63">
        <v>2</v>
      </c>
      <c r="K43" s="63">
        <v>3</v>
      </c>
      <c r="L43" s="65">
        <f>482+D43</f>
        <v>504</v>
      </c>
      <c r="M43" s="65">
        <f>104+G43</f>
        <v>110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8"/>
      <c r="W43" s="88"/>
      <c r="X43" s="90"/>
      <c r="Y43" s="89"/>
      <c r="Z43" s="56"/>
    </row>
    <row r="44" spans="1:26" ht="25.35" customHeight="1">
      <c r="A44" s="59">
        <v>28</v>
      </c>
      <c r="B44" s="107">
        <v>30</v>
      </c>
      <c r="C44" s="45" t="s">
        <v>146</v>
      </c>
      <c r="D44" s="65">
        <v>20</v>
      </c>
      <c r="E44" s="63">
        <v>20</v>
      </c>
      <c r="F44" s="76">
        <f>(D44-E44)/E44</f>
        <v>0</v>
      </c>
      <c r="G44" s="65">
        <v>10</v>
      </c>
      <c r="H44" s="48">
        <v>2</v>
      </c>
      <c r="I44" s="63">
        <f>G44/H44</f>
        <v>5</v>
      </c>
      <c r="J44" s="63">
        <v>2</v>
      </c>
      <c r="K44" s="63" t="s">
        <v>30</v>
      </c>
      <c r="L44" s="65">
        <v>73256.19</v>
      </c>
      <c r="M44" s="65">
        <v>15346</v>
      </c>
      <c r="N44" s="61">
        <v>44092</v>
      </c>
      <c r="O44" s="60" t="s">
        <v>34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66" t="s">
        <v>30</v>
      </c>
      <c r="C45" s="64" t="s">
        <v>200</v>
      </c>
      <c r="D45" s="65">
        <v>16</v>
      </c>
      <c r="E45" s="63" t="s">
        <v>30</v>
      </c>
      <c r="F45" s="63" t="s">
        <v>30</v>
      </c>
      <c r="G45" s="65">
        <v>8</v>
      </c>
      <c r="H45" s="48">
        <v>1</v>
      </c>
      <c r="I45" s="63">
        <f>G45/H45</f>
        <v>8</v>
      </c>
      <c r="J45" s="63">
        <v>1</v>
      </c>
      <c r="K45" s="63" t="s">
        <v>30</v>
      </c>
      <c r="L45" s="65">
        <v>87575</v>
      </c>
      <c r="M45" s="65">
        <v>18546</v>
      </c>
      <c r="N45" s="61">
        <v>44008</v>
      </c>
      <c r="O45" s="60" t="s">
        <v>113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</row>
    <row r="46" spans="1:26" ht="25.35" customHeight="1">
      <c r="A46" s="59">
        <v>30</v>
      </c>
      <c r="B46" s="66" t="s">
        <v>30</v>
      </c>
      <c r="C46" s="45" t="s">
        <v>161</v>
      </c>
      <c r="D46" s="65">
        <v>14</v>
      </c>
      <c r="E46" s="63" t="s">
        <v>30</v>
      </c>
      <c r="F46" s="63" t="s">
        <v>30</v>
      </c>
      <c r="G46" s="65">
        <v>7</v>
      </c>
      <c r="H46" s="63">
        <v>2</v>
      </c>
      <c r="I46" s="63">
        <f>G46/H46</f>
        <v>3.5</v>
      </c>
      <c r="J46" s="63">
        <v>1</v>
      </c>
      <c r="K46" s="63" t="s">
        <v>30</v>
      </c>
      <c r="L46" s="65">
        <v>817284</v>
      </c>
      <c r="M46" s="65">
        <v>154733</v>
      </c>
      <c r="N46" s="61">
        <v>43665</v>
      </c>
      <c r="O46" s="60" t="s">
        <v>32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103488.46</v>
      </c>
      <c r="E47" s="58">
        <f t="shared" ref="E47:G47" si="5">SUM(E35:E46)</f>
        <v>108391.63</v>
      </c>
      <c r="F47" s="108">
        <f t="shared" ref="F47" si="6">(D47-E47)/E47</f>
        <v>-4.5235688401401457E-2</v>
      </c>
      <c r="G47" s="58">
        <f t="shared" si="5"/>
        <v>18492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2" style="55" bestFit="1" customWidth="1"/>
    <col min="25" max="25" width="14.85546875" style="55" customWidth="1"/>
    <col min="26" max="26" width="13.7109375" style="55" customWidth="1"/>
    <col min="27" max="16384" width="8.85546875" style="55"/>
  </cols>
  <sheetData>
    <row r="1" spans="1:26" ht="19.5" customHeight="1">
      <c r="E1" s="2" t="s">
        <v>237</v>
      </c>
      <c r="F1" s="2"/>
      <c r="G1" s="2"/>
      <c r="H1" s="2"/>
      <c r="I1" s="2"/>
    </row>
    <row r="2" spans="1:26" ht="19.5" customHeight="1">
      <c r="E2" s="2" t="s">
        <v>238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235</v>
      </c>
      <c r="E6" s="4" t="s">
        <v>222</v>
      </c>
      <c r="F6" s="162"/>
      <c r="G6" s="4" t="s">
        <v>235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40"/>
      <c r="E9" s="140"/>
      <c r="F9" s="161" t="s">
        <v>15</v>
      </c>
      <c r="G9" s="140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Y9" s="57"/>
      <c r="Z9" s="56"/>
    </row>
    <row r="10" spans="1:26" ht="19.5">
      <c r="A10" s="159"/>
      <c r="B10" s="159"/>
      <c r="C10" s="162"/>
      <c r="D10" s="141" t="s">
        <v>236</v>
      </c>
      <c r="E10" s="141" t="s">
        <v>223</v>
      </c>
      <c r="F10" s="162"/>
      <c r="G10" s="141" t="s">
        <v>236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Y10" s="57"/>
      <c r="Z10" s="56"/>
    </row>
    <row r="11" spans="1:26">
      <c r="A11" s="159"/>
      <c r="B11" s="159"/>
      <c r="C11" s="162"/>
      <c r="D11" s="141" t="s">
        <v>14</v>
      </c>
      <c r="E11" s="4" t="s">
        <v>14</v>
      </c>
      <c r="F11" s="162"/>
      <c r="G11" s="141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59"/>
      <c r="B12" s="160"/>
      <c r="C12" s="163"/>
      <c r="D12" s="142"/>
      <c r="E12" s="5" t="s">
        <v>2</v>
      </c>
      <c r="F12" s="163"/>
      <c r="G12" s="142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56"/>
      <c r="X12" s="89"/>
      <c r="Y12" s="90"/>
      <c r="Z12" s="90"/>
    </row>
    <row r="13" spans="1:26" ht="25.35" customHeight="1">
      <c r="A13" s="59">
        <v>1</v>
      </c>
      <c r="B13" s="59" t="s">
        <v>56</v>
      </c>
      <c r="C13" s="45" t="s">
        <v>232</v>
      </c>
      <c r="D13" s="65">
        <v>33520.68</v>
      </c>
      <c r="E13" s="63" t="s">
        <v>30</v>
      </c>
      <c r="F13" s="63" t="s">
        <v>30</v>
      </c>
      <c r="G13" s="65">
        <v>7110</v>
      </c>
      <c r="H13" s="63">
        <v>134</v>
      </c>
      <c r="I13" s="63">
        <f t="shared" ref="I13:I22" si="0">G13/H13</f>
        <v>53.059701492537314</v>
      </c>
      <c r="J13" s="63">
        <v>16</v>
      </c>
      <c r="K13" s="63">
        <v>1</v>
      </c>
      <c r="L13" s="65">
        <v>34459</v>
      </c>
      <c r="M13" s="65">
        <v>7313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89"/>
      <c r="Y13" s="90"/>
      <c r="Z13" s="90"/>
    </row>
    <row r="14" spans="1:26" ht="25.35" customHeight="1">
      <c r="A14" s="59">
        <v>2</v>
      </c>
      <c r="B14" s="59">
        <v>1</v>
      </c>
      <c r="C14" s="45" t="s">
        <v>230</v>
      </c>
      <c r="D14" s="65">
        <v>16546.47</v>
      </c>
      <c r="E14" s="63">
        <v>19612.63</v>
      </c>
      <c r="F14" s="76">
        <f>(D14-E14)/E14</f>
        <v>-0.1563359936938595</v>
      </c>
      <c r="G14" s="65">
        <v>2598</v>
      </c>
      <c r="H14" s="63">
        <v>76</v>
      </c>
      <c r="I14" s="63">
        <f t="shared" si="0"/>
        <v>34.184210526315788</v>
      </c>
      <c r="J14" s="63">
        <v>12</v>
      </c>
      <c r="K14" s="63">
        <v>2</v>
      </c>
      <c r="L14" s="65">
        <v>56094</v>
      </c>
      <c r="M14" s="65">
        <v>8679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89"/>
      <c r="Y14" s="90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7934.85</v>
      </c>
      <c r="E15" s="63">
        <v>11673.95</v>
      </c>
      <c r="F15" s="76">
        <f>(D15-E15)/E15</f>
        <v>-0.32029433053936329</v>
      </c>
      <c r="G15" s="65">
        <v>1638</v>
      </c>
      <c r="H15" s="63">
        <v>67</v>
      </c>
      <c r="I15" s="63">
        <f t="shared" si="0"/>
        <v>24.447761194029852</v>
      </c>
      <c r="J15" s="63">
        <v>12</v>
      </c>
      <c r="K15" s="63">
        <v>5</v>
      </c>
      <c r="L15" s="65">
        <v>176072</v>
      </c>
      <c r="M15" s="65">
        <v>37900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89"/>
      <c r="Y15" s="90"/>
      <c r="Z15" s="90"/>
    </row>
    <row r="16" spans="1:26" ht="25.35" customHeight="1">
      <c r="A16" s="59">
        <v>4</v>
      </c>
      <c r="B16" s="59" t="s">
        <v>56</v>
      </c>
      <c r="C16" s="45" t="s">
        <v>239</v>
      </c>
      <c r="D16" s="65">
        <v>7843.68</v>
      </c>
      <c r="E16" s="63" t="s">
        <v>30</v>
      </c>
      <c r="F16" s="63" t="s">
        <v>30</v>
      </c>
      <c r="G16" s="65">
        <v>1116</v>
      </c>
      <c r="H16" s="63">
        <v>93</v>
      </c>
      <c r="I16" s="63">
        <f t="shared" si="0"/>
        <v>12</v>
      </c>
      <c r="J16" s="63">
        <v>14</v>
      </c>
      <c r="K16" s="63">
        <v>1</v>
      </c>
      <c r="L16" s="65">
        <v>9006</v>
      </c>
      <c r="M16" s="65">
        <v>1319</v>
      </c>
      <c r="N16" s="61">
        <v>44428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89"/>
      <c r="Y16" s="90"/>
      <c r="Z16" s="90"/>
    </row>
    <row r="17" spans="1:26" ht="25.35" customHeight="1">
      <c r="A17" s="59">
        <v>5</v>
      </c>
      <c r="B17" s="59" t="s">
        <v>56</v>
      </c>
      <c r="C17" s="45" t="s">
        <v>241</v>
      </c>
      <c r="D17" s="65">
        <v>7202.03</v>
      </c>
      <c r="E17" s="63" t="s">
        <v>30</v>
      </c>
      <c r="F17" s="63" t="s">
        <v>30</v>
      </c>
      <c r="G17" s="65">
        <v>1124</v>
      </c>
      <c r="H17" s="63">
        <v>70</v>
      </c>
      <c r="I17" s="63">
        <f t="shared" si="0"/>
        <v>16.057142857142857</v>
      </c>
      <c r="J17" s="63">
        <v>12</v>
      </c>
      <c r="K17" s="63">
        <v>1</v>
      </c>
      <c r="L17" s="65">
        <v>7202</v>
      </c>
      <c r="M17" s="65">
        <v>1124</v>
      </c>
      <c r="N17" s="61">
        <v>44428</v>
      </c>
      <c r="O17" s="60" t="s">
        <v>33</v>
      </c>
      <c r="P17" s="57"/>
      <c r="Q17" s="88"/>
      <c r="R17" s="88"/>
      <c r="S17" s="88"/>
      <c r="T17" s="88"/>
      <c r="U17" s="89"/>
      <c r="V17" s="89"/>
      <c r="W17" s="56"/>
      <c r="X17" s="89"/>
      <c r="Y17" s="90"/>
      <c r="Z17" s="90"/>
    </row>
    <row r="18" spans="1:26" ht="25.35" customHeight="1">
      <c r="A18" s="59">
        <v>6</v>
      </c>
      <c r="B18" s="59">
        <v>5</v>
      </c>
      <c r="C18" s="45" t="s">
        <v>217</v>
      </c>
      <c r="D18" s="65">
        <v>7079.5</v>
      </c>
      <c r="E18" s="63">
        <v>8632.5499999999993</v>
      </c>
      <c r="F18" s="76">
        <f>(D18-E18)/E18</f>
        <v>-0.17990628493318886</v>
      </c>
      <c r="G18" s="65">
        <v>1081</v>
      </c>
      <c r="H18" s="63">
        <v>42</v>
      </c>
      <c r="I18" s="63">
        <f t="shared" si="0"/>
        <v>25.738095238095237</v>
      </c>
      <c r="J18" s="63">
        <v>9</v>
      </c>
      <c r="K18" s="63">
        <v>3</v>
      </c>
      <c r="L18" s="65">
        <v>77662.490000000005</v>
      </c>
      <c r="M18" s="65">
        <v>11570</v>
      </c>
      <c r="N18" s="61">
        <v>44414</v>
      </c>
      <c r="O18" s="60" t="s">
        <v>34</v>
      </c>
      <c r="P18" s="57"/>
      <c r="Q18" s="88"/>
      <c r="R18" s="88"/>
      <c r="S18" s="88"/>
      <c r="T18" s="88"/>
      <c r="U18" s="89"/>
      <c r="V18" s="89"/>
      <c r="W18" s="56"/>
      <c r="X18" s="89"/>
      <c r="Y18" s="90"/>
      <c r="Z18" s="90"/>
    </row>
    <row r="19" spans="1:26" ht="25.35" customHeight="1">
      <c r="A19" s="59">
        <v>7</v>
      </c>
      <c r="B19" s="59">
        <v>2</v>
      </c>
      <c r="C19" s="45" t="s">
        <v>208</v>
      </c>
      <c r="D19" s="65">
        <v>6277.34</v>
      </c>
      <c r="E19" s="63">
        <v>12925.29</v>
      </c>
      <c r="F19" s="76">
        <f>(D19-E19)/E19</f>
        <v>-0.5143366222343948</v>
      </c>
      <c r="G19" s="65">
        <v>1007</v>
      </c>
      <c r="H19" s="63">
        <v>88</v>
      </c>
      <c r="I19" s="63">
        <f t="shared" si="0"/>
        <v>11.443181818181818</v>
      </c>
      <c r="J19" s="63">
        <v>10</v>
      </c>
      <c r="K19" s="63">
        <v>4</v>
      </c>
      <c r="L19" s="65">
        <v>156874.44999999995</v>
      </c>
      <c r="M19" s="65">
        <v>24663</v>
      </c>
      <c r="N19" s="61">
        <v>44407</v>
      </c>
      <c r="O19" s="60" t="s">
        <v>207</v>
      </c>
      <c r="P19" s="57"/>
      <c r="Q19" s="88"/>
      <c r="R19" s="88"/>
      <c r="S19" s="88"/>
      <c r="T19" s="88"/>
      <c r="U19" s="89"/>
      <c r="V19" s="89"/>
      <c r="W19" s="56"/>
      <c r="X19" s="89"/>
      <c r="Y19" s="90"/>
      <c r="Z19" s="90"/>
    </row>
    <row r="20" spans="1:26" ht="25.35" customHeight="1">
      <c r="A20" s="59">
        <v>8</v>
      </c>
      <c r="B20" s="59" t="s">
        <v>56</v>
      </c>
      <c r="C20" s="45" t="s">
        <v>240</v>
      </c>
      <c r="D20" s="65">
        <v>5342.25</v>
      </c>
      <c r="E20" s="63" t="s">
        <v>30</v>
      </c>
      <c r="F20" s="63" t="s">
        <v>30</v>
      </c>
      <c r="G20" s="65">
        <v>874</v>
      </c>
      <c r="H20" s="63">
        <v>77</v>
      </c>
      <c r="I20" s="63">
        <f t="shared" si="0"/>
        <v>11.35064935064935</v>
      </c>
      <c r="J20" s="63">
        <v>17</v>
      </c>
      <c r="K20" s="63">
        <v>1</v>
      </c>
      <c r="L20" s="65">
        <v>5342.25</v>
      </c>
      <c r="M20" s="65">
        <v>874</v>
      </c>
      <c r="N20" s="61">
        <v>44428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89"/>
      <c r="Y20" s="90"/>
      <c r="Z20" s="90"/>
    </row>
    <row r="21" spans="1:26" ht="25.35" customHeight="1">
      <c r="A21" s="59">
        <v>9</v>
      </c>
      <c r="B21" s="59">
        <v>6</v>
      </c>
      <c r="C21" s="45" t="s">
        <v>226</v>
      </c>
      <c r="D21" s="65">
        <v>4790.54</v>
      </c>
      <c r="E21" s="63">
        <v>6594.4400000000005</v>
      </c>
      <c r="F21" s="76">
        <f>(D21-E21)/E21</f>
        <v>-0.27354862581204781</v>
      </c>
      <c r="G21" s="65">
        <v>868</v>
      </c>
      <c r="H21" s="63">
        <v>52</v>
      </c>
      <c r="I21" s="63">
        <f t="shared" si="0"/>
        <v>16.692307692307693</v>
      </c>
      <c r="J21" s="63">
        <v>12</v>
      </c>
      <c r="K21" s="63">
        <v>2</v>
      </c>
      <c r="L21" s="65">
        <v>20487.3</v>
      </c>
      <c r="M21" s="65">
        <v>3655</v>
      </c>
      <c r="N21" s="61">
        <v>44421</v>
      </c>
      <c r="O21" s="60" t="s">
        <v>227</v>
      </c>
      <c r="P21" s="57"/>
      <c r="Q21" s="88"/>
      <c r="R21" s="88"/>
      <c r="S21" s="88"/>
      <c r="T21" s="88"/>
      <c r="U21" s="89"/>
      <c r="V21" s="89"/>
      <c r="W21" s="56"/>
      <c r="X21" s="89"/>
      <c r="Y21" s="90"/>
      <c r="Z21" s="90"/>
    </row>
    <row r="22" spans="1:26" ht="25.35" customHeight="1">
      <c r="A22" s="59">
        <v>10</v>
      </c>
      <c r="B22" s="59">
        <v>4</v>
      </c>
      <c r="C22" s="45" t="s">
        <v>228</v>
      </c>
      <c r="D22" s="65">
        <v>3765.72</v>
      </c>
      <c r="E22" s="63">
        <v>10438.36</v>
      </c>
      <c r="F22" s="76">
        <f>(D22-E22)/E22</f>
        <v>-0.63924217980602327</v>
      </c>
      <c r="G22" s="65">
        <v>565</v>
      </c>
      <c r="H22" s="63">
        <v>35</v>
      </c>
      <c r="I22" s="63">
        <f t="shared" si="0"/>
        <v>16.142857142857142</v>
      </c>
      <c r="J22" s="63">
        <v>9</v>
      </c>
      <c r="K22" s="63">
        <v>2</v>
      </c>
      <c r="L22" s="65">
        <v>26259.61</v>
      </c>
      <c r="M22" s="65">
        <v>3919</v>
      </c>
      <c r="N22" s="61">
        <v>44421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89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100303.05999999998</v>
      </c>
      <c r="E23" s="58">
        <f t="shared" ref="E23:G23" si="1">SUM(E13:E22)</f>
        <v>69877.22</v>
      </c>
      <c r="F23" s="108">
        <f>(D23-E23)/E23</f>
        <v>0.43541858133451761</v>
      </c>
      <c r="G23" s="58">
        <f t="shared" si="1"/>
        <v>17981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3684.82</v>
      </c>
      <c r="E25" s="63">
        <v>4436.09</v>
      </c>
      <c r="F25" s="76">
        <f t="shared" ref="F25:F35" si="2">(D25-E25)/E25</f>
        <v>-0.16935409335698778</v>
      </c>
      <c r="G25" s="65">
        <v>753</v>
      </c>
      <c r="H25" s="63">
        <v>33</v>
      </c>
      <c r="I25" s="63">
        <f t="shared" ref="I25:I34" si="3">G25/H25</f>
        <v>22.818181818181817</v>
      </c>
      <c r="J25" s="63">
        <v>8</v>
      </c>
      <c r="K25" s="63">
        <v>6</v>
      </c>
      <c r="L25" s="65">
        <v>142153.32999999999</v>
      </c>
      <c r="M25" s="65">
        <v>29175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89"/>
      <c r="Y25" s="90"/>
      <c r="Z25" s="90"/>
    </row>
    <row r="26" spans="1:26" ht="25.35" customHeight="1">
      <c r="A26" s="59">
        <v>12</v>
      </c>
      <c r="B26" s="59">
        <v>10</v>
      </c>
      <c r="C26" s="45" t="s">
        <v>187</v>
      </c>
      <c r="D26" s="65">
        <v>1099.67</v>
      </c>
      <c r="E26" s="63">
        <v>2121.7800000000002</v>
      </c>
      <c r="F26" s="76">
        <f t="shared" si="2"/>
        <v>-0.48172289304263405</v>
      </c>
      <c r="G26" s="65">
        <v>164</v>
      </c>
      <c r="H26" s="63">
        <v>3</v>
      </c>
      <c r="I26" s="63">
        <f t="shared" si="3"/>
        <v>54.666666666666664</v>
      </c>
      <c r="J26" s="63">
        <v>1</v>
      </c>
      <c r="K26" s="63">
        <v>6</v>
      </c>
      <c r="L26" s="65">
        <v>78239.039999999994</v>
      </c>
      <c r="M26" s="65">
        <v>12536</v>
      </c>
      <c r="N26" s="61">
        <v>44393</v>
      </c>
      <c r="O26" s="60" t="s">
        <v>64</v>
      </c>
      <c r="P26" s="57"/>
      <c r="Q26" s="88"/>
      <c r="R26" s="88"/>
      <c r="S26" s="88"/>
      <c r="T26" s="88"/>
      <c r="U26" s="89"/>
      <c r="V26" s="89"/>
      <c r="W26" s="56"/>
      <c r="X26" s="89"/>
      <c r="Y26" s="90"/>
      <c r="Z26" s="90"/>
    </row>
    <row r="27" spans="1:26" ht="25.35" customHeight="1">
      <c r="A27" s="59">
        <v>13</v>
      </c>
      <c r="B27" s="59">
        <v>8</v>
      </c>
      <c r="C27" s="45" t="s">
        <v>216</v>
      </c>
      <c r="D27" s="65">
        <v>1023.29</v>
      </c>
      <c r="E27" s="63">
        <v>3484.44</v>
      </c>
      <c r="F27" s="76">
        <f t="shared" si="2"/>
        <v>-0.7063258371503025</v>
      </c>
      <c r="G27" s="65">
        <v>228</v>
      </c>
      <c r="H27" s="63">
        <v>30</v>
      </c>
      <c r="I27" s="63">
        <f t="shared" si="3"/>
        <v>7.6</v>
      </c>
      <c r="J27" s="63">
        <v>9</v>
      </c>
      <c r="K27" s="63">
        <v>3</v>
      </c>
      <c r="L27" s="65">
        <v>23836.82</v>
      </c>
      <c r="M27" s="65">
        <v>5647</v>
      </c>
      <c r="N27" s="61">
        <v>44414</v>
      </c>
      <c r="O27" s="60" t="s">
        <v>27</v>
      </c>
      <c r="P27" s="57"/>
      <c r="Q27" s="88"/>
      <c r="R27" s="88"/>
      <c r="S27" s="88"/>
      <c r="T27" s="88"/>
      <c r="U27" s="89"/>
      <c r="V27" s="89"/>
      <c r="W27" s="56"/>
      <c r="X27" s="89"/>
      <c r="Y27" s="90"/>
      <c r="Z27" s="90"/>
    </row>
    <row r="28" spans="1:26" ht="25.35" customHeight="1">
      <c r="A28" s="59">
        <v>14</v>
      </c>
      <c r="B28" s="59">
        <v>9</v>
      </c>
      <c r="C28" s="45" t="s">
        <v>210</v>
      </c>
      <c r="D28" s="65">
        <v>923.32</v>
      </c>
      <c r="E28" s="63">
        <v>2554.48</v>
      </c>
      <c r="F28" s="76">
        <f t="shared" si="2"/>
        <v>-0.6385487457329867</v>
      </c>
      <c r="G28" s="65">
        <v>173</v>
      </c>
      <c r="H28" s="63">
        <v>8</v>
      </c>
      <c r="I28" s="63">
        <f t="shared" si="3"/>
        <v>21.625</v>
      </c>
      <c r="J28" s="63">
        <v>3</v>
      </c>
      <c r="K28" s="63">
        <v>4</v>
      </c>
      <c r="L28" s="65">
        <v>42356</v>
      </c>
      <c r="M28" s="65">
        <v>7527</v>
      </c>
      <c r="N28" s="61">
        <v>44407</v>
      </c>
      <c r="O28" s="60" t="s">
        <v>32</v>
      </c>
      <c r="P28" s="57"/>
      <c r="Q28" s="88"/>
      <c r="R28" s="88"/>
      <c r="S28" s="88"/>
      <c r="T28" s="88"/>
      <c r="U28" s="89"/>
      <c r="V28" s="89"/>
      <c r="W28" s="56"/>
      <c r="X28" s="89"/>
      <c r="Y28" s="90"/>
      <c r="Z28" s="90"/>
    </row>
    <row r="29" spans="1:26" ht="25.35" customHeight="1">
      <c r="A29" s="59">
        <v>15</v>
      </c>
      <c r="B29" s="59">
        <v>13</v>
      </c>
      <c r="C29" s="45" t="s">
        <v>174</v>
      </c>
      <c r="D29" s="65">
        <v>625.97</v>
      </c>
      <c r="E29" s="63">
        <v>653.38</v>
      </c>
      <c r="F29" s="76">
        <f t="shared" si="2"/>
        <v>-4.1951085126572543E-2</v>
      </c>
      <c r="G29" s="65">
        <v>130</v>
      </c>
      <c r="H29" s="63">
        <v>6</v>
      </c>
      <c r="I29" s="63">
        <f t="shared" si="3"/>
        <v>21.666666666666668</v>
      </c>
      <c r="J29" s="63">
        <v>1</v>
      </c>
      <c r="K29" s="63">
        <v>8</v>
      </c>
      <c r="L29" s="65">
        <v>46634</v>
      </c>
      <c r="M29" s="65">
        <v>10265</v>
      </c>
      <c r="N29" s="61">
        <v>44379</v>
      </c>
      <c r="O29" s="60" t="s">
        <v>47</v>
      </c>
      <c r="P29" s="57"/>
      <c r="Q29" s="88"/>
      <c r="R29" s="88"/>
      <c r="S29" s="88"/>
      <c r="T29" s="88"/>
      <c r="U29" s="89"/>
      <c r="V29" s="89"/>
      <c r="W29" s="56"/>
      <c r="X29" s="89"/>
      <c r="Y29" s="90"/>
      <c r="Z29" s="90"/>
    </row>
    <row r="30" spans="1:26" ht="25.35" customHeight="1">
      <c r="A30" s="59">
        <v>16</v>
      </c>
      <c r="B30" s="59">
        <v>23</v>
      </c>
      <c r="C30" s="45" t="s">
        <v>127</v>
      </c>
      <c r="D30" s="65">
        <v>239.8</v>
      </c>
      <c r="E30" s="63">
        <v>184.5</v>
      </c>
      <c r="F30" s="76">
        <f t="shared" si="2"/>
        <v>0.29972899728997299</v>
      </c>
      <c r="G30" s="65">
        <v>35</v>
      </c>
      <c r="H30" s="63">
        <v>2</v>
      </c>
      <c r="I30" s="63">
        <f t="shared" si="3"/>
        <v>17.5</v>
      </c>
      <c r="J30" s="63">
        <v>1</v>
      </c>
      <c r="K30" s="63">
        <v>10</v>
      </c>
      <c r="L30" s="65">
        <v>110041.09</v>
      </c>
      <c r="M30" s="65">
        <v>17569</v>
      </c>
      <c r="N30" s="61">
        <v>44351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89"/>
      <c r="Y30" s="90"/>
      <c r="Z30" s="90"/>
    </row>
    <row r="31" spans="1:26" ht="25.35" customHeight="1">
      <c r="A31" s="59">
        <v>17</v>
      </c>
      <c r="B31" s="59">
        <v>18</v>
      </c>
      <c r="C31" s="45" t="s">
        <v>123</v>
      </c>
      <c r="D31" s="65">
        <v>217.94</v>
      </c>
      <c r="E31" s="63">
        <v>280.5</v>
      </c>
      <c r="F31" s="76">
        <f t="shared" si="2"/>
        <v>-0.22303030303030305</v>
      </c>
      <c r="G31" s="65">
        <v>45</v>
      </c>
      <c r="H31" s="63">
        <v>4</v>
      </c>
      <c r="I31" s="63">
        <f t="shared" si="3"/>
        <v>11.25</v>
      </c>
      <c r="J31" s="63">
        <v>1</v>
      </c>
      <c r="K31" s="63">
        <v>12</v>
      </c>
      <c r="L31" s="65">
        <v>82753</v>
      </c>
      <c r="M31" s="65">
        <v>18412</v>
      </c>
      <c r="N31" s="61">
        <v>44351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89"/>
      <c r="Y31" s="90"/>
      <c r="Z31" s="90"/>
    </row>
    <row r="32" spans="1:26" ht="25.35" customHeight="1">
      <c r="A32" s="59">
        <v>18</v>
      </c>
      <c r="B32" s="93">
        <v>15</v>
      </c>
      <c r="C32" s="45" t="s">
        <v>177</v>
      </c>
      <c r="D32" s="65">
        <v>209.9</v>
      </c>
      <c r="E32" s="63">
        <v>347.7</v>
      </c>
      <c r="F32" s="76">
        <f t="shared" si="2"/>
        <v>-0.39631866551624961</v>
      </c>
      <c r="G32" s="65">
        <v>32</v>
      </c>
      <c r="H32" s="63">
        <v>1</v>
      </c>
      <c r="I32" s="63">
        <f t="shared" si="3"/>
        <v>32</v>
      </c>
      <c r="J32" s="63">
        <v>1</v>
      </c>
      <c r="K32" s="63">
        <v>7</v>
      </c>
      <c r="L32" s="65">
        <v>88936</v>
      </c>
      <c r="M32" s="65">
        <v>13932</v>
      </c>
      <c r="N32" s="61">
        <v>44386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59">
        <v>16</v>
      </c>
      <c r="C33" s="45" t="s">
        <v>198</v>
      </c>
      <c r="D33" s="65">
        <v>205.4</v>
      </c>
      <c r="E33" s="63">
        <v>342.4</v>
      </c>
      <c r="F33" s="76">
        <f t="shared" si="2"/>
        <v>-0.40011682242990648</v>
      </c>
      <c r="G33" s="65">
        <v>31</v>
      </c>
      <c r="H33" s="63">
        <v>1</v>
      </c>
      <c r="I33" s="63">
        <f t="shared" si="3"/>
        <v>31</v>
      </c>
      <c r="J33" s="63">
        <v>1</v>
      </c>
      <c r="K33" s="63">
        <v>5</v>
      </c>
      <c r="L33" s="65">
        <v>30979</v>
      </c>
      <c r="M33" s="65">
        <v>5141</v>
      </c>
      <c r="N33" s="61">
        <v>44400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89"/>
      <c r="Y33" s="90"/>
      <c r="Z33" s="90"/>
    </row>
    <row r="34" spans="1:26" ht="25.35" customHeight="1">
      <c r="A34" s="59">
        <v>20</v>
      </c>
      <c r="B34" s="59">
        <v>12</v>
      </c>
      <c r="C34" s="45" t="s">
        <v>160</v>
      </c>
      <c r="D34" s="65">
        <v>190.58</v>
      </c>
      <c r="E34" s="63">
        <v>1631.77</v>
      </c>
      <c r="F34" s="76">
        <f t="shared" si="2"/>
        <v>-0.88320657935861058</v>
      </c>
      <c r="G34" s="65">
        <v>29</v>
      </c>
      <c r="H34" s="63">
        <v>1</v>
      </c>
      <c r="I34" s="63">
        <f t="shared" si="3"/>
        <v>29</v>
      </c>
      <c r="J34" s="63">
        <v>1</v>
      </c>
      <c r="K34" s="63">
        <v>9</v>
      </c>
      <c r="L34" s="65">
        <v>216555</v>
      </c>
      <c r="M34" s="65">
        <v>34346</v>
      </c>
      <c r="N34" s="61">
        <v>44372</v>
      </c>
      <c r="O34" s="60" t="s">
        <v>47</v>
      </c>
      <c r="P34" s="57"/>
      <c r="Q34" s="88"/>
      <c r="R34" s="88"/>
      <c r="S34" s="88"/>
      <c r="T34" s="88"/>
      <c r="U34" s="89"/>
      <c r="V34" s="89"/>
      <c r="W34" s="56"/>
      <c r="X34" s="89"/>
      <c r="Y34" s="90"/>
      <c r="Z34" s="90"/>
    </row>
    <row r="35" spans="1:26" ht="25.35" customHeight="1">
      <c r="A35" s="16"/>
      <c r="B35" s="16"/>
      <c r="C35" s="39" t="s">
        <v>76</v>
      </c>
      <c r="D35" s="58">
        <f>SUM(D23:D34)</f>
        <v>108723.74999999999</v>
      </c>
      <c r="E35" s="58">
        <f t="shared" ref="E35:G35" si="4">SUM(E23:E34)</f>
        <v>85914.26</v>
      </c>
      <c r="F35" s="108">
        <f t="shared" si="2"/>
        <v>0.26549131657538566</v>
      </c>
      <c r="G35" s="58">
        <f t="shared" si="4"/>
        <v>19601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11</v>
      </c>
      <c r="C37" s="45" t="s">
        <v>229</v>
      </c>
      <c r="D37" s="65">
        <v>181</v>
      </c>
      <c r="E37" s="63">
        <v>1903.77</v>
      </c>
      <c r="F37" s="76">
        <f>(D37-E37)/E37</f>
        <v>-0.90492548994889088</v>
      </c>
      <c r="G37" s="65">
        <v>37</v>
      </c>
      <c r="H37" s="63">
        <v>5</v>
      </c>
      <c r="I37" s="63">
        <f>G37/H37</f>
        <v>7.4</v>
      </c>
      <c r="J37" s="63">
        <v>4</v>
      </c>
      <c r="K37" s="63">
        <v>2</v>
      </c>
      <c r="L37" s="65">
        <v>5537.96</v>
      </c>
      <c r="M37" s="65">
        <v>1172</v>
      </c>
      <c r="N37" s="61">
        <v>44421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64" t="s">
        <v>101</v>
      </c>
      <c r="D38" s="65">
        <v>154.5</v>
      </c>
      <c r="E38" s="65">
        <v>100</v>
      </c>
      <c r="F38" s="76">
        <f>(D38-E38)/E38</f>
        <v>0.54500000000000004</v>
      </c>
      <c r="G38" s="65">
        <v>37</v>
      </c>
      <c r="H38" s="63" t="s">
        <v>30</v>
      </c>
      <c r="I38" s="63" t="s">
        <v>30</v>
      </c>
      <c r="J38" s="63">
        <v>2</v>
      </c>
      <c r="K38" s="63">
        <v>13</v>
      </c>
      <c r="L38" s="65">
        <v>5972.42</v>
      </c>
      <c r="M38" s="65">
        <v>1202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93">
        <v>21</v>
      </c>
      <c r="C39" s="78" t="s">
        <v>218</v>
      </c>
      <c r="D39" s="65">
        <v>150</v>
      </c>
      <c r="E39" s="63">
        <v>225.6</v>
      </c>
      <c r="F39" s="76">
        <f>(D39-E39)/E39</f>
        <v>-0.33510638297872336</v>
      </c>
      <c r="G39" s="65">
        <v>27</v>
      </c>
      <c r="H39" s="63">
        <v>3</v>
      </c>
      <c r="I39" s="63">
        <f>G39/H39</f>
        <v>9</v>
      </c>
      <c r="J39" s="63">
        <v>2</v>
      </c>
      <c r="K39" s="63">
        <v>3</v>
      </c>
      <c r="L39" s="65">
        <v>3181</v>
      </c>
      <c r="M39" s="65">
        <v>558</v>
      </c>
      <c r="N39" s="61">
        <v>44414</v>
      </c>
      <c r="O39" s="60" t="s">
        <v>33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59">
        <v>17</v>
      </c>
      <c r="C40" s="45" t="s">
        <v>234</v>
      </c>
      <c r="D40" s="65">
        <v>144</v>
      </c>
      <c r="E40" s="63">
        <v>325.26</v>
      </c>
      <c r="F40" s="76">
        <f>(D40-E40)/E40</f>
        <v>-0.55727725511898174</v>
      </c>
      <c r="G40" s="65">
        <v>31</v>
      </c>
      <c r="H40" s="63" t="s">
        <v>30</v>
      </c>
      <c r="I40" s="63" t="s">
        <v>30</v>
      </c>
      <c r="J40" s="63">
        <v>3</v>
      </c>
      <c r="K40" s="63">
        <v>2</v>
      </c>
      <c r="L40" s="65">
        <v>482</v>
      </c>
      <c r="M40" s="65">
        <v>104</v>
      </c>
      <c r="N40" s="61">
        <v>44421</v>
      </c>
      <c r="O40" s="60" t="s">
        <v>102</v>
      </c>
      <c r="P40" s="57"/>
      <c r="Q40" s="88"/>
      <c r="R40" s="88"/>
      <c r="S40" s="88"/>
      <c r="T40" s="88"/>
      <c r="U40" s="88"/>
      <c r="V40" s="89"/>
      <c r="W40" s="90"/>
      <c r="X40" s="90"/>
      <c r="Y40" s="56"/>
      <c r="Z40" s="89"/>
    </row>
    <row r="41" spans="1:26" ht="25.35" customHeight="1">
      <c r="A41" s="59">
        <v>25</v>
      </c>
      <c r="B41" s="66" t="s">
        <v>30</v>
      </c>
      <c r="C41" s="64" t="s">
        <v>41</v>
      </c>
      <c r="D41" s="65">
        <v>122</v>
      </c>
      <c r="E41" s="63" t="s">
        <v>30</v>
      </c>
      <c r="F41" s="63" t="s">
        <v>30</v>
      </c>
      <c r="G41" s="65">
        <v>61</v>
      </c>
      <c r="H41" s="63">
        <v>6</v>
      </c>
      <c r="I41" s="63">
        <f>G41/H41</f>
        <v>10.166666666666666</v>
      </c>
      <c r="J41" s="63">
        <v>4</v>
      </c>
      <c r="K41" s="63" t="s">
        <v>30</v>
      </c>
      <c r="L41" s="65">
        <v>67761.86</v>
      </c>
      <c r="M41" s="65">
        <v>14870</v>
      </c>
      <c r="N41" s="61">
        <v>44113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56"/>
      <c r="Y41" s="90"/>
      <c r="Z41" s="89"/>
    </row>
    <row r="42" spans="1:26" ht="25.35" customHeight="1">
      <c r="A42" s="59">
        <v>26</v>
      </c>
      <c r="B42" s="59">
        <v>19</v>
      </c>
      <c r="C42" s="45" t="s">
        <v>220</v>
      </c>
      <c r="D42" s="65">
        <v>82</v>
      </c>
      <c r="E42" s="63">
        <v>273</v>
      </c>
      <c r="F42" s="76">
        <f>(D42-E42)/E42</f>
        <v>-0.69963369963369959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1688</v>
      </c>
      <c r="M42" s="65">
        <v>326</v>
      </c>
      <c r="N42" s="61">
        <v>44414</v>
      </c>
      <c r="O42" s="60" t="s">
        <v>221</v>
      </c>
      <c r="P42" s="57"/>
      <c r="Q42" s="88"/>
      <c r="R42" s="88"/>
      <c r="S42" s="88"/>
      <c r="T42" s="88"/>
      <c r="U42" s="89"/>
      <c r="V42" s="89"/>
      <c r="W42" s="56"/>
      <c r="X42" s="89"/>
      <c r="Y42" s="90"/>
      <c r="Z42" s="90"/>
    </row>
    <row r="43" spans="1:26" ht="25.35" customHeight="1">
      <c r="A43" s="59">
        <v>27</v>
      </c>
      <c r="B43" s="66" t="s">
        <v>30</v>
      </c>
      <c r="C43" s="79" t="s">
        <v>46</v>
      </c>
      <c r="D43" s="65">
        <v>74.38</v>
      </c>
      <c r="E43" s="63" t="s">
        <v>30</v>
      </c>
      <c r="F43" s="63" t="s">
        <v>30</v>
      </c>
      <c r="G43" s="65">
        <v>24</v>
      </c>
      <c r="H43" s="48">
        <v>1</v>
      </c>
      <c r="I43" s="63">
        <f>G43/H43</f>
        <v>24</v>
      </c>
      <c r="J43" s="63">
        <v>1</v>
      </c>
      <c r="K43" s="63" t="s">
        <v>30</v>
      </c>
      <c r="L43" s="65">
        <v>43271</v>
      </c>
      <c r="M43" s="65">
        <v>9418</v>
      </c>
      <c r="N43" s="61">
        <v>44316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89"/>
      <c r="Y43" s="90"/>
      <c r="Z43" s="90"/>
    </row>
    <row r="44" spans="1:26" ht="25.35" customHeight="1">
      <c r="A44" s="59">
        <v>28</v>
      </c>
      <c r="B44" s="66" t="s">
        <v>30</v>
      </c>
      <c r="C44" s="45" t="s">
        <v>169</v>
      </c>
      <c r="D44" s="65">
        <v>65</v>
      </c>
      <c r="E44" s="63" t="s">
        <v>30</v>
      </c>
      <c r="F44" s="63" t="s">
        <v>30</v>
      </c>
      <c r="G44" s="65">
        <v>22</v>
      </c>
      <c r="H44" s="63">
        <v>3</v>
      </c>
      <c r="I44" s="63">
        <f>G44/H44</f>
        <v>7.333333333333333</v>
      </c>
      <c r="J44" s="63">
        <v>2</v>
      </c>
      <c r="K44" s="63" t="s">
        <v>30</v>
      </c>
      <c r="L44" s="65">
        <v>14714.43</v>
      </c>
      <c r="M44" s="65">
        <v>2560</v>
      </c>
      <c r="N44" s="61">
        <v>44379</v>
      </c>
      <c r="O44" s="60" t="s">
        <v>170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0"/>
    </row>
    <row r="45" spans="1:26" ht="25.35" customHeight="1">
      <c r="A45" s="59">
        <v>29</v>
      </c>
      <c r="B45" s="63" t="s">
        <v>30</v>
      </c>
      <c r="C45" s="45" t="s">
        <v>58</v>
      </c>
      <c r="D45" s="65">
        <v>24</v>
      </c>
      <c r="E45" s="63" t="s">
        <v>30</v>
      </c>
      <c r="F45" s="63" t="s">
        <v>30</v>
      </c>
      <c r="G45" s="65">
        <v>14</v>
      </c>
      <c r="H45" s="48">
        <v>1</v>
      </c>
      <c r="I45" s="63">
        <f>G45/H45</f>
        <v>14</v>
      </c>
      <c r="J45" s="63">
        <v>1</v>
      </c>
      <c r="K45" s="63" t="s">
        <v>30</v>
      </c>
      <c r="L45" s="65">
        <v>49265</v>
      </c>
      <c r="M45" s="65">
        <v>9190</v>
      </c>
      <c r="N45" s="61">
        <v>43805</v>
      </c>
      <c r="O45" s="60" t="s">
        <v>37</v>
      </c>
      <c r="P45" s="57"/>
      <c r="R45" s="62"/>
      <c r="T45" s="57"/>
      <c r="U45" s="56"/>
      <c r="V45" s="56"/>
      <c r="W45" s="56"/>
      <c r="X45" s="56"/>
      <c r="Y45" s="56"/>
      <c r="Z45" s="57"/>
    </row>
    <row r="46" spans="1:26" ht="25.35" customHeight="1">
      <c r="A46" s="59">
        <v>30</v>
      </c>
      <c r="B46" s="66" t="s">
        <v>30</v>
      </c>
      <c r="C46" s="45" t="s">
        <v>146</v>
      </c>
      <c r="D46" s="65">
        <v>20</v>
      </c>
      <c r="E46" s="63" t="s">
        <v>30</v>
      </c>
      <c r="F46" s="63" t="s">
        <v>30</v>
      </c>
      <c r="G46" s="65">
        <v>10</v>
      </c>
      <c r="H46" s="48">
        <v>2</v>
      </c>
      <c r="I46" s="63">
        <f>G46/H46</f>
        <v>5</v>
      </c>
      <c r="J46" s="63">
        <v>2</v>
      </c>
      <c r="K46" s="63" t="s">
        <v>30</v>
      </c>
      <c r="L46" s="65">
        <v>73122.19</v>
      </c>
      <c r="M46" s="65">
        <v>15277</v>
      </c>
      <c r="N46" s="61">
        <v>44092</v>
      </c>
      <c r="O46" s="60" t="s">
        <v>34</v>
      </c>
      <c r="P46" s="57"/>
      <c r="Q46" s="88"/>
      <c r="R46" s="88"/>
      <c r="S46" s="88"/>
      <c r="T46" s="88"/>
      <c r="U46" s="88"/>
      <c r="V46" s="89"/>
      <c r="W46" s="89"/>
      <c r="X46" s="90"/>
      <c r="Y46" s="56"/>
      <c r="Z46" s="90"/>
    </row>
    <row r="47" spans="1:26" ht="25.35" customHeight="1">
      <c r="A47" s="16"/>
      <c r="B47" s="16"/>
      <c r="C47" s="39" t="s">
        <v>131</v>
      </c>
      <c r="D47" s="58">
        <f>SUM(D35:D46)</f>
        <v>109740.62999999999</v>
      </c>
      <c r="E47" s="58">
        <f t="shared" ref="E47:G47" si="5">SUM(E35:E46)</f>
        <v>88741.89</v>
      </c>
      <c r="F47" s="108">
        <f t="shared" ref="F47:F50" si="6">(D47-E47)/E47</f>
        <v>0.23662714418185132</v>
      </c>
      <c r="G47" s="58">
        <f t="shared" si="5"/>
        <v>19882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45" t="s">
        <v>148</v>
      </c>
      <c r="D49" s="65">
        <v>19</v>
      </c>
      <c r="E49" s="63" t="s">
        <v>30</v>
      </c>
      <c r="F49" s="63" t="s">
        <v>30</v>
      </c>
      <c r="G49" s="65">
        <v>3</v>
      </c>
      <c r="H49" s="63">
        <v>1</v>
      </c>
      <c r="I49" s="63">
        <f>G49/H49</f>
        <v>3</v>
      </c>
      <c r="J49" s="63">
        <v>1</v>
      </c>
      <c r="K49" s="63" t="s">
        <v>30</v>
      </c>
      <c r="L49" s="65">
        <v>11046.52</v>
      </c>
      <c r="M49" s="65">
        <v>2073</v>
      </c>
      <c r="N49" s="61">
        <v>44365</v>
      </c>
      <c r="O49" s="60" t="s">
        <v>37</v>
      </c>
      <c r="P49" s="57"/>
      <c r="Q49" s="88"/>
      <c r="R49" s="88"/>
      <c r="S49" s="88"/>
      <c r="T49" s="88"/>
      <c r="U49" s="88"/>
      <c r="V49" s="89"/>
      <c r="W49" s="89"/>
      <c r="X49" s="90"/>
      <c r="Y49" s="90"/>
      <c r="Z49" s="56"/>
    </row>
    <row r="50" spans="1:26" ht="25.35" customHeight="1">
      <c r="A50" s="16"/>
      <c r="B50" s="16"/>
      <c r="C50" s="39" t="s">
        <v>242</v>
      </c>
      <c r="D50" s="58">
        <f>SUM(D47:D49)</f>
        <v>109759.62999999999</v>
      </c>
      <c r="E50" s="58">
        <f t="shared" ref="E50:G50" si="7">SUM(E47:E49)</f>
        <v>88741.89</v>
      </c>
      <c r="F50" s="108">
        <f t="shared" si="6"/>
        <v>0.236841248253784</v>
      </c>
      <c r="G50" s="58">
        <f t="shared" si="7"/>
        <v>19885</v>
      </c>
      <c r="H50" s="58"/>
      <c r="I50" s="19"/>
      <c r="J50" s="18"/>
      <c r="K50" s="20"/>
      <c r="L50" s="21"/>
      <c r="M50" s="25"/>
      <c r="N50" s="22"/>
      <c r="O50" s="77"/>
    </row>
    <row r="51" spans="1:26" ht="23.1" customHeight="1"/>
    <row r="52" spans="1:26" ht="17.25" customHeight="1"/>
    <row r="53" spans="1:26" ht="16.5" customHeight="1"/>
    <row r="66" spans="16:18">
      <c r="R66" s="57"/>
    </row>
    <row r="69" spans="16:18">
      <c r="P69" s="57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46" sqref="C4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224</v>
      </c>
      <c r="F1" s="2"/>
      <c r="G1" s="2"/>
      <c r="H1" s="2"/>
      <c r="I1" s="2"/>
    </row>
    <row r="2" spans="1:26" ht="19.5" customHeight="1">
      <c r="E2" s="2" t="s">
        <v>225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222</v>
      </c>
      <c r="E6" s="4" t="s">
        <v>211</v>
      </c>
      <c r="F6" s="162"/>
      <c r="G6" s="4" t="s">
        <v>222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37"/>
      <c r="E9" s="137"/>
      <c r="F9" s="161" t="s">
        <v>15</v>
      </c>
      <c r="G9" s="137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Y9" s="56"/>
      <c r="Z9" s="57"/>
    </row>
    <row r="10" spans="1:26" ht="19.5">
      <c r="A10" s="159"/>
      <c r="B10" s="159"/>
      <c r="C10" s="162"/>
      <c r="D10" s="138" t="s">
        <v>223</v>
      </c>
      <c r="E10" s="138" t="s">
        <v>212</v>
      </c>
      <c r="F10" s="162"/>
      <c r="G10" s="138" t="s">
        <v>223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Y10" s="56"/>
      <c r="Z10" s="57"/>
    </row>
    <row r="11" spans="1:26">
      <c r="A11" s="159"/>
      <c r="B11" s="159"/>
      <c r="C11" s="162"/>
      <c r="D11" s="138" t="s">
        <v>14</v>
      </c>
      <c r="E11" s="4" t="s">
        <v>14</v>
      </c>
      <c r="F11" s="162"/>
      <c r="G11" s="138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59"/>
      <c r="B12" s="160"/>
      <c r="C12" s="163"/>
      <c r="D12" s="139"/>
      <c r="E12" s="5" t="s">
        <v>2</v>
      </c>
      <c r="F12" s="163"/>
      <c r="G12" s="139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104" t="s">
        <v>56</v>
      </c>
      <c r="C13" s="45" t="s">
        <v>230</v>
      </c>
      <c r="D13" s="65">
        <v>19612.63</v>
      </c>
      <c r="E13" s="63" t="s">
        <v>30</v>
      </c>
      <c r="F13" s="63" t="s">
        <v>30</v>
      </c>
      <c r="G13" s="65">
        <v>2851</v>
      </c>
      <c r="H13" s="63">
        <v>110</v>
      </c>
      <c r="I13" s="63">
        <f t="shared" ref="I13:I22" si="0">G13/H13</f>
        <v>25.918181818181818</v>
      </c>
      <c r="J13" s="63">
        <v>15</v>
      </c>
      <c r="K13" s="63">
        <v>1</v>
      </c>
      <c r="L13" s="65">
        <v>20470</v>
      </c>
      <c r="M13" s="65">
        <v>2994</v>
      </c>
      <c r="N13" s="61">
        <v>44421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104">
        <v>1</v>
      </c>
      <c r="C14" s="45" t="s">
        <v>208</v>
      </c>
      <c r="D14" s="65">
        <v>12925.29</v>
      </c>
      <c r="E14" s="63">
        <v>32140.580000000005</v>
      </c>
      <c r="F14" s="76">
        <f>(D14-E14)/E14</f>
        <v>-0.59785137667086286</v>
      </c>
      <c r="G14" s="65">
        <v>1955</v>
      </c>
      <c r="H14" s="63">
        <v>101</v>
      </c>
      <c r="I14" s="63">
        <f t="shared" si="0"/>
        <v>19.356435643564357</v>
      </c>
      <c r="J14" s="63">
        <v>12</v>
      </c>
      <c r="K14" s="63">
        <v>3</v>
      </c>
      <c r="L14" s="65">
        <v>138759.52999999997</v>
      </c>
      <c r="M14" s="65">
        <v>21745</v>
      </c>
      <c r="N14" s="61">
        <v>44407</v>
      </c>
      <c r="O14" s="77" t="s">
        <v>207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104">
        <v>3</v>
      </c>
      <c r="C15" s="45" t="s">
        <v>199</v>
      </c>
      <c r="D15" s="65">
        <v>11673.95</v>
      </c>
      <c r="E15" s="63">
        <v>25135.64</v>
      </c>
      <c r="F15" s="76">
        <f>(D15-E15)/E15</f>
        <v>-0.53556185559627678</v>
      </c>
      <c r="G15" s="65">
        <v>2350</v>
      </c>
      <c r="H15" s="63">
        <v>106</v>
      </c>
      <c r="I15" s="63">
        <f t="shared" si="0"/>
        <v>22.169811320754718</v>
      </c>
      <c r="J15" s="63">
        <v>14</v>
      </c>
      <c r="K15" s="63">
        <v>4</v>
      </c>
      <c r="L15" s="65">
        <v>153541</v>
      </c>
      <c r="M15" s="65">
        <v>32959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104" t="s">
        <v>56</v>
      </c>
      <c r="C16" s="45" t="s">
        <v>228</v>
      </c>
      <c r="D16" s="65">
        <v>10438.36</v>
      </c>
      <c r="E16" s="63" t="s">
        <v>30</v>
      </c>
      <c r="F16" s="63" t="s">
        <v>30</v>
      </c>
      <c r="G16" s="65">
        <v>1492</v>
      </c>
      <c r="H16" s="63">
        <v>79</v>
      </c>
      <c r="I16" s="63">
        <f t="shared" si="0"/>
        <v>18.88607594936709</v>
      </c>
      <c r="J16" s="63">
        <v>15</v>
      </c>
      <c r="K16" s="63">
        <v>1</v>
      </c>
      <c r="L16" s="65">
        <v>10438.36</v>
      </c>
      <c r="M16" s="65">
        <v>1492</v>
      </c>
      <c r="N16" s="61">
        <v>44421</v>
      </c>
      <c r="O16" s="60" t="s">
        <v>64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104">
        <v>2</v>
      </c>
      <c r="C17" s="45" t="s">
        <v>217</v>
      </c>
      <c r="D17" s="65">
        <v>8632.5499999999993</v>
      </c>
      <c r="E17" s="63">
        <v>31045.77</v>
      </c>
      <c r="F17" s="76">
        <f>(D17-E17)/E17</f>
        <v>-0.72194118554637232</v>
      </c>
      <c r="G17" s="65">
        <v>1334</v>
      </c>
      <c r="H17" s="63">
        <v>67</v>
      </c>
      <c r="I17" s="63">
        <f t="shared" si="0"/>
        <v>19.910447761194028</v>
      </c>
      <c r="J17" s="63">
        <v>12</v>
      </c>
      <c r="K17" s="63">
        <v>2</v>
      </c>
      <c r="L17" s="65">
        <v>62271.53</v>
      </c>
      <c r="M17" s="65">
        <v>9087</v>
      </c>
      <c r="N17" s="61">
        <v>44414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104" t="s">
        <v>56</v>
      </c>
      <c r="C18" s="45" t="s">
        <v>226</v>
      </c>
      <c r="D18" s="65">
        <v>6594.4400000000005</v>
      </c>
      <c r="E18" s="63" t="s">
        <v>30</v>
      </c>
      <c r="F18" s="63" t="s">
        <v>30</v>
      </c>
      <c r="G18" s="65">
        <v>1208</v>
      </c>
      <c r="H18" s="63">
        <v>94</v>
      </c>
      <c r="I18" s="63">
        <f t="shared" si="0"/>
        <v>12.851063829787234</v>
      </c>
      <c r="J18" s="63">
        <v>20</v>
      </c>
      <c r="K18" s="63">
        <v>1</v>
      </c>
      <c r="L18" s="65">
        <v>6594.4400000000005</v>
      </c>
      <c r="M18" s="65">
        <v>1208</v>
      </c>
      <c r="N18" s="61">
        <v>44421</v>
      </c>
      <c r="O18" s="60" t="s">
        <v>227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104">
        <v>5</v>
      </c>
      <c r="C19" s="45" t="s">
        <v>186</v>
      </c>
      <c r="D19" s="65">
        <v>4436.09</v>
      </c>
      <c r="E19" s="63">
        <v>9373.2800000000007</v>
      </c>
      <c r="F19" s="76">
        <f>(D19-E19)/E19</f>
        <v>-0.52673023744089587</v>
      </c>
      <c r="G19" s="65">
        <v>859</v>
      </c>
      <c r="H19" s="63">
        <v>45</v>
      </c>
      <c r="I19" s="63">
        <f t="shared" si="0"/>
        <v>19.088888888888889</v>
      </c>
      <c r="J19" s="63">
        <v>8</v>
      </c>
      <c r="K19" s="63">
        <v>5</v>
      </c>
      <c r="L19" s="65">
        <v>133555.73000000001</v>
      </c>
      <c r="M19" s="65">
        <v>27316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104">
        <v>6</v>
      </c>
      <c r="C20" s="45" t="s">
        <v>216</v>
      </c>
      <c r="D20" s="65">
        <v>3484.44</v>
      </c>
      <c r="E20" s="63">
        <v>9083.85</v>
      </c>
      <c r="F20" s="76">
        <f>(D20-E20)/E20</f>
        <v>-0.61641374527320458</v>
      </c>
      <c r="G20" s="65">
        <v>809</v>
      </c>
      <c r="H20" s="63">
        <v>64</v>
      </c>
      <c r="I20" s="63">
        <f t="shared" si="0"/>
        <v>12.640625</v>
      </c>
      <c r="J20" s="63">
        <v>8</v>
      </c>
      <c r="K20" s="63">
        <v>2</v>
      </c>
      <c r="L20" s="65">
        <v>18146.03</v>
      </c>
      <c r="M20" s="65">
        <v>4231</v>
      </c>
      <c r="N20" s="61">
        <v>44414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104">
        <v>4</v>
      </c>
      <c r="C21" s="45" t="s">
        <v>210</v>
      </c>
      <c r="D21" s="65">
        <v>2554.48</v>
      </c>
      <c r="E21" s="63">
        <v>10180.209999999999</v>
      </c>
      <c r="F21" s="76">
        <f>(D21-E21)/E21</f>
        <v>-0.74907393855333049</v>
      </c>
      <c r="G21" s="65">
        <v>411</v>
      </c>
      <c r="H21" s="63">
        <v>39</v>
      </c>
      <c r="I21" s="63">
        <f t="shared" si="0"/>
        <v>10.538461538461538</v>
      </c>
      <c r="J21" s="63">
        <v>7</v>
      </c>
      <c r="K21" s="63">
        <v>3</v>
      </c>
      <c r="L21" s="65">
        <v>39026</v>
      </c>
      <c r="M21" s="65">
        <v>6862</v>
      </c>
      <c r="N21" s="61">
        <v>44407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104">
        <v>7</v>
      </c>
      <c r="C22" s="45" t="s">
        <v>187</v>
      </c>
      <c r="D22" s="65">
        <v>2121.7800000000002</v>
      </c>
      <c r="E22" s="63">
        <v>7003.25</v>
      </c>
      <c r="F22" s="76">
        <f>(D22-E22)/E22</f>
        <v>-0.69702923642594505</v>
      </c>
      <c r="G22" s="65">
        <v>317</v>
      </c>
      <c r="H22" s="63">
        <v>14</v>
      </c>
      <c r="I22" s="63">
        <f t="shared" si="0"/>
        <v>22.642857142857142</v>
      </c>
      <c r="J22" s="63">
        <v>6</v>
      </c>
      <c r="K22" s="63">
        <v>5</v>
      </c>
      <c r="L22" s="65">
        <v>74411.8</v>
      </c>
      <c r="M22" s="65">
        <v>11936</v>
      </c>
      <c r="N22" s="61">
        <v>44393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82474.009999999995</v>
      </c>
      <c r="E23" s="58">
        <f t="shared" ref="E23:G23" si="1">SUM(E13:E22)</f>
        <v>123962.58000000002</v>
      </c>
      <c r="F23" s="84">
        <f>(D23-E23)/E23</f>
        <v>-0.33468624160613641</v>
      </c>
      <c r="G23" s="58">
        <f t="shared" si="1"/>
        <v>13586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229</v>
      </c>
      <c r="D25" s="65">
        <v>1903.77</v>
      </c>
      <c r="E25" s="63" t="s">
        <v>30</v>
      </c>
      <c r="F25" s="63" t="s">
        <v>30</v>
      </c>
      <c r="G25" s="65">
        <v>355</v>
      </c>
      <c r="H25" s="63">
        <v>28</v>
      </c>
      <c r="I25" s="63">
        <f t="shared" ref="I25:I30" si="2">G25/H25</f>
        <v>12.678571428571429</v>
      </c>
      <c r="J25" s="63">
        <v>14</v>
      </c>
      <c r="K25" s="63">
        <v>1</v>
      </c>
      <c r="L25" s="65">
        <v>1903.77</v>
      </c>
      <c r="M25" s="65">
        <v>355</v>
      </c>
      <c r="N25" s="61">
        <v>44421</v>
      </c>
      <c r="O25" s="60" t="s">
        <v>37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104">
        <v>9</v>
      </c>
      <c r="C26" s="45" t="s">
        <v>160</v>
      </c>
      <c r="D26" s="65">
        <v>1631.77</v>
      </c>
      <c r="E26" s="63">
        <v>5066.34</v>
      </c>
      <c r="F26" s="76">
        <f>(D26-E26)/E26</f>
        <v>-0.67791936585385115</v>
      </c>
      <c r="G26" s="65">
        <v>245</v>
      </c>
      <c r="H26" s="63">
        <v>15</v>
      </c>
      <c r="I26" s="63">
        <f t="shared" si="2"/>
        <v>16.333333333333332</v>
      </c>
      <c r="J26" s="63">
        <v>5</v>
      </c>
      <c r="K26" s="63">
        <v>8</v>
      </c>
      <c r="L26" s="65">
        <v>214458</v>
      </c>
      <c r="M26" s="65">
        <v>34003</v>
      </c>
      <c r="N26" s="61">
        <v>44372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104">
        <v>14</v>
      </c>
      <c r="C27" s="45" t="s">
        <v>174</v>
      </c>
      <c r="D27" s="65">
        <v>653.38</v>
      </c>
      <c r="E27" s="63">
        <v>644.44000000000005</v>
      </c>
      <c r="F27" s="76">
        <f>(D27-E27)/E27</f>
        <v>1.3872509465582428E-2</v>
      </c>
      <c r="G27" s="65">
        <v>132</v>
      </c>
      <c r="H27" s="63">
        <v>13</v>
      </c>
      <c r="I27" s="63">
        <f t="shared" si="2"/>
        <v>10.153846153846153</v>
      </c>
      <c r="J27" s="63">
        <v>4</v>
      </c>
      <c r="K27" s="63">
        <v>7</v>
      </c>
      <c r="L27" s="65">
        <v>45236</v>
      </c>
      <c r="M27" s="65">
        <v>9950</v>
      </c>
      <c r="N27" s="61">
        <v>44379</v>
      </c>
      <c r="O27" s="60" t="s">
        <v>47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104">
        <v>8</v>
      </c>
      <c r="C28" s="45" t="s">
        <v>219</v>
      </c>
      <c r="D28" s="65">
        <v>561.79999999999995</v>
      </c>
      <c r="E28" s="63">
        <v>5588.2</v>
      </c>
      <c r="F28" s="76">
        <f>(D28-E28)/E28</f>
        <v>-0.89946673347410611</v>
      </c>
      <c r="G28" s="65">
        <v>91</v>
      </c>
      <c r="H28" s="63">
        <v>12</v>
      </c>
      <c r="I28" s="63">
        <f t="shared" si="2"/>
        <v>7.583333333333333</v>
      </c>
      <c r="J28" s="63">
        <v>7</v>
      </c>
      <c r="K28" s="63">
        <v>2</v>
      </c>
      <c r="L28" s="65">
        <v>10503</v>
      </c>
      <c r="M28" s="65">
        <v>1633</v>
      </c>
      <c r="N28" s="61">
        <v>44414</v>
      </c>
      <c r="O28" s="60" t="s">
        <v>33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104">
        <v>11</v>
      </c>
      <c r="C29" s="45" t="s">
        <v>177</v>
      </c>
      <c r="D29" s="65">
        <v>347.7</v>
      </c>
      <c r="E29" s="63">
        <v>1632.72</v>
      </c>
      <c r="F29" s="76">
        <f>(D29-E29)/E29</f>
        <v>-0.78704248125826837</v>
      </c>
      <c r="G29" s="65">
        <v>56</v>
      </c>
      <c r="H29" s="63">
        <v>8</v>
      </c>
      <c r="I29" s="63">
        <f t="shared" si="2"/>
        <v>7</v>
      </c>
      <c r="J29" s="63">
        <v>2</v>
      </c>
      <c r="K29" s="63">
        <v>6</v>
      </c>
      <c r="L29" s="65">
        <v>88250</v>
      </c>
      <c r="M29" s="65">
        <v>13823</v>
      </c>
      <c r="N29" s="61">
        <v>44386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104">
        <v>10</v>
      </c>
      <c r="C30" s="45" t="s">
        <v>198</v>
      </c>
      <c r="D30" s="65">
        <v>342.4</v>
      </c>
      <c r="E30" s="63">
        <v>3236.53</v>
      </c>
      <c r="F30" s="76">
        <f>(D30-E30)/E30</f>
        <v>-0.89420768539145312</v>
      </c>
      <c r="G30" s="65">
        <v>50</v>
      </c>
      <c r="H30" s="63">
        <v>4</v>
      </c>
      <c r="I30" s="63">
        <f t="shared" si="2"/>
        <v>12.5</v>
      </c>
      <c r="J30" s="63">
        <v>4</v>
      </c>
      <c r="K30" s="63">
        <v>4</v>
      </c>
      <c r="L30" s="65">
        <v>30166</v>
      </c>
      <c r="M30" s="65">
        <v>5003</v>
      </c>
      <c r="N30" s="61">
        <v>44400</v>
      </c>
      <c r="O30" s="60" t="s">
        <v>47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104" t="s">
        <v>56</v>
      </c>
      <c r="C31" s="45" t="s">
        <v>234</v>
      </c>
      <c r="D31" s="65">
        <v>325.26</v>
      </c>
      <c r="E31" s="63" t="s">
        <v>30</v>
      </c>
      <c r="F31" s="63" t="s">
        <v>30</v>
      </c>
      <c r="G31" s="65">
        <v>68</v>
      </c>
      <c r="H31" s="63" t="s">
        <v>30</v>
      </c>
      <c r="I31" s="63" t="s">
        <v>30</v>
      </c>
      <c r="J31" s="63">
        <v>5</v>
      </c>
      <c r="K31" s="63">
        <v>1</v>
      </c>
      <c r="L31" s="65">
        <v>325.26</v>
      </c>
      <c r="M31" s="65">
        <v>68</v>
      </c>
      <c r="N31" s="61">
        <v>44421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104">
        <v>20</v>
      </c>
      <c r="C32" s="45" t="s">
        <v>123</v>
      </c>
      <c r="D32" s="65">
        <v>280.5</v>
      </c>
      <c r="E32" s="63">
        <v>212.42</v>
      </c>
      <c r="F32" s="76">
        <f>(D32-E32)/E32</f>
        <v>0.32049712833066574</v>
      </c>
      <c r="G32" s="65">
        <v>57</v>
      </c>
      <c r="H32" s="63">
        <v>6</v>
      </c>
      <c r="I32" s="63">
        <f>G32/H32</f>
        <v>9.5</v>
      </c>
      <c r="J32" s="63">
        <v>1</v>
      </c>
      <c r="K32" s="63">
        <v>11</v>
      </c>
      <c r="L32" s="65">
        <v>82244</v>
      </c>
      <c r="M32" s="65">
        <v>18289</v>
      </c>
      <c r="N32" s="61">
        <v>44351</v>
      </c>
      <c r="O32" s="60" t="s">
        <v>47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104">
        <v>13</v>
      </c>
      <c r="C33" s="45" t="s">
        <v>220</v>
      </c>
      <c r="D33" s="65">
        <v>273</v>
      </c>
      <c r="E33" s="63">
        <v>646</v>
      </c>
      <c r="F33" s="76">
        <f>(D33-E33)/E33</f>
        <v>-0.57739938080495357</v>
      </c>
      <c r="G33" s="65">
        <v>54</v>
      </c>
      <c r="H33" s="63" t="s">
        <v>30</v>
      </c>
      <c r="I33" s="63" t="s">
        <v>30</v>
      </c>
      <c r="J33" s="63">
        <v>4</v>
      </c>
      <c r="K33" s="63">
        <v>2</v>
      </c>
      <c r="L33" s="65">
        <v>1297.81</v>
      </c>
      <c r="M33" s="65">
        <v>240</v>
      </c>
      <c r="N33" s="61">
        <v>44414</v>
      </c>
      <c r="O33" s="60" t="s">
        <v>221</v>
      </c>
      <c r="P33" s="57"/>
      <c r="Q33" s="88"/>
      <c r="R33" s="88"/>
      <c r="S33" s="88"/>
      <c r="T33" s="88"/>
      <c r="U33" s="88"/>
      <c r="V33" s="89"/>
      <c r="W33" s="90"/>
      <c r="X33" s="90"/>
      <c r="Y33" s="89"/>
      <c r="Z33" s="56"/>
    </row>
    <row r="34" spans="1:26" ht="25.35" customHeight="1">
      <c r="A34" s="59">
        <v>20</v>
      </c>
      <c r="B34" s="105" t="s">
        <v>231</v>
      </c>
      <c r="C34" s="78" t="s">
        <v>232</v>
      </c>
      <c r="D34" s="65">
        <v>265.8</v>
      </c>
      <c r="E34" s="63" t="s">
        <v>30</v>
      </c>
      <c r="F34" s="63" t="s">
        <v>30</v>
      </c>
      <c r="G34" s="65">
        <v>49</v>
      </c>
      <c r="H34" s="63">
        <v>1</v>
      </c>
      <c r="I34" s="63">
        <f>G34/H34</f>
        <v>49</v>
      </c>
      <c r="J34" s="63">
        <v>1</v>
      </c>
      <c r="K34" s="63">
        <v>0</v>
      </c>
      <c r="L34" s="65">
        <v>266</v>
      </c>
      <c r="M34" s="65">
        <v>49</v>
      </c>
      <c r="N34" s="61" t="s">
        <v>233</v>
      </c>
      <c r="O34" s="60" t="s">
        <v>113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89059.39</v>
      </c>
      <c r="E35" s="58">
        <f t="shared" ref="E35:G35" si="3">SUM(E23:E34)</f>
        <v>140989.23000000004</v>
      </c>
      <c r="F35" s="84">
        <f t="shared" ref="F35" si="4">(D35-E35)/E35</f>
        <v>-0.36832487133946351</v>
      </c>
      <c r="G35" s="58">
        <f t="shared" si="3"/>
        <v>14743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12</v>
      </c>
      <c r="C37" s="45" t="s">
        <v>218</v>
      </c>
      <c r="D37" s="65">
        <v>225.6</v>
      </c>
      <c r="E37" s="63">
        <v>1412.37</v>
      </c>
      <c r="F37" s="76">
        <f>(D37-E37)/E37</f>
        <v>-0.84026848488710471</v>
      </c>
      <c r="G37" s="65">
        <v>41</v>
      </c>
      <c r="H37" s="63">
        <v>7</v>
      </c>
      <c r="I37" s="63">
        <f>G37/H37</f>
        <v>5.8571428571428568</v>
      </c>
      <c r="J37" s="63">
        <v>3</v>
      </c>
      <c r="K37" s="63">
        <v>2</v>
      </c>
      <c r="L37" s="65">
        <v>2850</v>
      </c>
      <c r="M37" s="65">
        <v>501</v>
      </c>
      <c r="N37" s="61">
        <v>44414</v>
      </c>
      <c r="O37" s="60" t="s">
        <v>33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105">
        <v>18</v>
      </c>
      <c r="C38" s="116" t="s">
        <v>159</v>
      </c>
      <c r="D38" s="65">
        <v>187.3</v>
      </c>
      <c r="E38" s="63">
        <v>230.5</v>
      </c>
      <c r="F38" s="76">
        <f>(D38-E38)/E38</f>
        <v>-0.18741865509761382</v>
      </c>
      <c r="G38" s="65">
        <v>54</v>
      </c>
      <c r="H38" s="63">
        <v>6</v>
      </c>
      <c r="I38" s="63">
        <f>G38/H38</f>
        <v>9</v>
      </c>
      <c r="J38" s="63">
        <v>2</v>
      </c>
      <c r="K38" s="63">
        <v>8</v>
      </c>
      <c r="L38" s="65">
        <v>46824.05</v>
      </c>
      <c r="M38" s="65">
        <v>10579</v>
      </c>
      <c r="N38" s="61">
        <v>44372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4">
        <v>15</v>
      </c>
      <c r="C39" s="45" t="s">
        <v>127</v>
      </c>
      <c r="D39" s="65">
        <v>184.5</v>
      </c>
      <c r="E39" s="63">
        <v>630.79</v>
      </c>
      <c r="F39" s="76">
        <f>(D39-E39)/E39</f>
        <v>-0.70750963078044993</v>
      </c>
      <c r="G39" s="65">
        <v>26</v>
      </c>
      <c r="H39" s="63">
        <v>2</v>
      </c>
      <c r="I39" s="63">
        <f>G39/H39</f>
        <v>13</v>
      </c>
      <c r="J39" s="63">
        <v>1</v>
      </c>
      <c r="K39" s="63">
        <v>9</v>
      </c>
      <c r="L39" s="65">
        <v>109519.39</v>
      </c>
      <c r="M39" s="65">
        <v>17490</v>
      </c>
      <c r="N39" s="61">
        <v>44351</v>
      </c>
      <c r="O39" s="60" t="s">
        <v>34</v>
      </c>
      <c r="P39" s="57"/>
      <c r="Q39" s="88"/>
      <c r="R39" s="88"/>
      <c r="S39" s="88"/>
      <c r="T39" s="88"/>
      <c r="U39" s="88"/>
      <c r="V39" s="89"/>
      <c r="W39" s="89"/>
      <c r="X39" s="90"/>
      <c r="Y39" s="90"/>
      <c r="Z39" s="56"/>
    </row>
    <row r="40" spans="1:26" ht="25.35" customHeight="1">
      <c r="A40" s="59">
        <v>24</v>
      </c>
      <c r="B40" s="63" t="s">
        <v>30</v>
      </c>
      <c r="C40" s="64" t="s">
        <v>200</v>
      </c>
      <c r="D40" s="65">
        <v>140</v>
      </c>
      <c r="E40" s="63" t="s">
        <v>30</v>
      </c>
      <c r="F40" s="63" t="s">
        <v>30</v>
      </c>
      <c r="G40" s="65">
        <v>70</v>
      </c>
      <c r="H40" s="48">
        <v>6</v>
      </c>
      <c r="I40" s="63">
        <f>G40/H40</f>
        <v>11.666666666666666</v>
      </c>
      <c r="J40" s="63">
        <v>3</v>
      </c>
      <c r="K40" s="63" t="s">
        <v>30</v>
      </c>
      <c r="L40" s="65">
        <v>87360</v>
      </c>
      <c r="M40" s="65">
        <v>18433</v>
      </c>
      <c r="N40" s="61">
        <v>44008</v>
      </c>
      <c r="O40" s="77" t="s">
        <v>113</v>
      </c>
      <c r="P40" s="57"/>
      <c r="Q40" s="88"/>
      <c r="R40" s="88"/>
      <c r="S40" s="88"/>
      <c r="T40" s="88"/>
      <c r="U40" s="88"/>
      <c r="V40" s="89"/>
      <c r="W40" s="89"/>
      <c r="X40" s="56"/>
      <c r="Y40" s="90"/>
      <c r="Z40" s="90"/>
    </row>
    <row r="41" spans="1:26" ht="25.35" customHeight="1">
      <c r="A41" s="59">
        <v>25</v>
      </c>
      <c r="B41" s="66" t="s">
        <v>30</v>
      </c>
      <c r="C41" s="64" t="s">
        <v>147</v>
      </c>
      <c r="D41" s="65">
        <v>126</v>
      </c>
      <c r="E41" s="63" t="s">
        <v>30</v>
      </c>
      <c r="F41" s="63" t="s">
        <v>30</v>
      </c>
      <c r="G41" s="65">
        <v>63</v>
      </c>
      <c r="H41" s="48">
        <v>4</v>
      </c>
      <c r="I41" s="63">
        <f>G41/H41</f>
        <v>15.75</v>
      </c>
      <c r="J41" s="63">
        <v>2</v>
      </c>
      <c r="K41" s="63" t="s">
        <v>30</v>
      </c>
      <c r="L41" s="65">
        <v>24657</v>
      </c>
      <c r="M41" s="65">
        <v>5480</v>
      </c>
      <c r="N41" s="61">
        <v>44099</v>
      </c>
      <c r="O41" s="60" t="s">
        <v>37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105">
        <v>22</v>
      </c>
      <c r="C42" s="64" t="s">
        <v>101</v>
      </c>
      <c r="D42" s="65">
        <v>100</v>
      </c>
      <c r="E42" s="65">
        <v>120</v>
      </c>
      <c r="F42" s="76">
        <f>(D42-E42)/E42</f>
        <v>-0.16666666666666666</v>
      </c>
      <c r="G42" s="65">
        <v>19</v>
      </c>
      <c r="H42" s="63" t="s">
        <v>30</v>
      </c>
      <c r="I42" s="63" t="s">
        <v>30</v>
      </c>
      <c r="J42" s="63">
        <v>1</v>
      </c>
      <c r="K42" s="63">
        <v>12</v>
      </c>
      <c r="L42" s="65">
        <v>5817.92</v>
      </c>
      <c r="M42" s="65">
        <v>1165</v>
      </c>
      <c r="N42" s="61">
        <v>44330</v>
      </c>
      <c r="O42" s="60" t="s">
        <v>102</v>
      </c>
      <c r="P42" s="57"/>
      <c r="Q42" s="88"/>
      <c r="R42" s="88"/>
      <c r="S42" s="88"/>
      <c r="T42" s="88"/>
      <c r="U42" s="88"/>
      <c r="V42" s="89"/>
      <c r="W42" s="89"/>
      <c r="X42" s="56"/>
      <c r="Y42" s="90"/>
      <c r="Z42" s="90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66</v>
      </c>
      <c r="E43" s="63" t="s">
        <v>30</v>
      </c>
      <c r="F43" s="63" t="s">
        <v>30</v>
      </c>
      <c r="G43" s="65">
        <v>33</v>
      </c>
      <c r="H43" s="48">
        <v>3</v>
      </c>
      <c r="I43" s="63">
        <f>G43/H43</f>
        <v>11</v>
      </c>
      <c r="J43" s="63">
        <v>3</v>
      </c>
      <c r="K43" s="63" t="s">
        <v>30</v>
      </c>
      <c r="L43" s="65">
        <v>136217</v>
      </c>
      <c r="M43" s="65">
        <v>28146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6" ht="25.35" customHeight="1">
      <c r="A44" s="59">
        <v>28</v>
      </c>
      <c r="B44" s="106">
        <v>23</v>
      </c>
      <c r="C44" s="81" t="s">
        <v>38</v>
      </c>
      <c r="D44" s="65">
        <v>56</v>
      </c>
      <c r="E44" s="63">
        <v>109</v>
      </c>
      <c r="F44" s="76">
        <f>(D44-E44)/E44</f>
        <v>-0.48623853211009177</v>
      </c>
      <c r="G44" s="65">
        <v>8</v>
      </c>
      <c r="H44" s="63">
        <v>1</v>
      </c>
      <c r="I44" s="63">
        <f>G44/H44</f>
        <v>8</v>
      </c>
      <c r="J44" s="63">
        <v>1</v>
      </c>
      <c r="K44" s="63" t="s">
        <v>30</v>
      </c>
      <c r="L44" s="65">
        <v>23580.92</v>
      </c>
      <c r="M44" s="65">
        <v>4279</v>
      </c>
      <c r="N44" s="61">
        <v>44316</v>
      </c>
      <c r="O44" s="60" t="s">
        <v>37</v>
      </c>
      <c r="P44" s="57"/>
      <c r="Q44" s="88"/>
      <c r="R44" s="88"/>
      <c r="S44" s="88"/>
      <c r="T44" s="88"/>
      <c r="U44" s="88"/>
      <c r="V44" s="89"/>
      <c r="W44" s="56"/>
      <c r="X44" s="90"/>
      <c r="Y44" s="89"/>
      <c r="Z44" s="90"/>
    </row>
    <row r="45" spans="1:26" ht="25.35" customHeight="1">
      <c r="A45" s="59">
        <v>29</v>
      </c>
      <c r="B45" s="66" t="s">
        <v>30</v>
      </c>
      <c r="C45" s="78" t="s">
        <v>158</v>
      </c>
      <c r="D45" s="65">
        <v>50</v>
      </c>
      <c r="E45" s="63" t="s">
        <v>30</v>
      </c>
      <c r="F45" s="63" t="s">
        <v>30</v>
      </c>
      <c r="G45" s="65">
        <v>19</v>
      </c>
      <c r="H45" s="63">
        <v>2</v>
      </c>
      <c r="I45" s="63">
        <f>G45/H45</f>
        <v>9.5</v>
      </c>
      <c r="J45" s="63">
        <v>1</v>
      </c>
      <c r="K45" s="63" t="s">
        <v>30</v>
      </c>
      <c r="L45" s="65">
        <v>54784.49</v>
      </c>
      <c r="M45" s="65">
        <v>12829</v>
      </c>
      <c r="N45" s="61">
        <v>43861</v>
      </c>
      <c r="O45" s="60" t="s">
        <v>27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59">
        <v>30</v>
      </c>
      <c r="B46" s="106">
        <v>17</v>
      </c>
      <c r="C46" s="45" t="s">
        <v>40</v>
      </c>
      <c r="D46" s="65">
        <v>14</v>
      </c>
      <c r="E46" s="63">
        <v>315</v>
      </c>
      <c r="F46" s="76">
        <f>(D46-E46)/E46</f>
        <v>-0.9555555555555556</v>
      </c>
      <c r="G46" s="65">
        <v>3</v>
      </c>
      <c r="H46" s="63">
        <v>1</v>
      </c>
      <c r="I46" s="63">
        <f>G46/H46</f>
        <v>3</v>
      </c>
      <c r="J46" s="63">
        <v>1</v>
      </c>
      <c r="K46" s="63" t="s">
        <v>30</v>
      </c>
      <c r="L46" s="65">
        <v>116376.92</v>
      </c>
      <c r="M46" s="65">
        <v>23816</v>
      </c>
      <c r="N46" s="61">
        <v>44106</v>
      </c>
      <c r="O46" s="60" t="s">
        <v>37</v>
      </c>
      <c r="P46" s="57"/>
      <c r="R46" s="62"/>
      <c r="T46" s="57"/>
      <c r="U46" s="56"/>
      <c r="V46" s="56"/>
      <c r="W46" s="56"/>
      <c r="X46" s="56"/>
      <c r="Y46" s="57"/>
      <c r="Z46" s="56"/>
    </row>
    <row r="47" spans="1:26" ht="25.35" customHeight="1">
      <c r="A47" s="16"/>
      <c r="B47" s="16"/>
      <c r="C47" s="39" t="s">
        <v>131</v>
      </c>
      <c r="D47" s="58">
        <f>SUM(D35:D46)</f>
        <v>90208.790000000008</v>
      </c>
      <c r="E47" s="58">
        <f t="shared" ref="E47:G47" si="5">SUM(E35:E46)</f>
        <v>143806.89000000004</v>
      </c>
      <c r="F47" s="84">
        <f>(D47-E47)/E47</f>
        <v>-0.37270884586962433</v>
      </c>
      <c r="G47" s="58">
        <f t="shared" si="5"/>
        <v>15079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8.85546875" style="55"/>
    <col min="25" max="25" width="13.7109375" style="55" customWidth="1"/>
    <col min="26" max="26" width="14.85546875" style="55" customWidth="1"/>
    <col min="27" max="16384" width="8.85546875" style="55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>
      <c r="A6" s="159"/>
      <c r="B6" s="159"/>
      <c r="C6" s="162"/>
      <c r="D6" s="4" t="s">
        <v>211</v>
      </c>
      <c r="E6" s="4" t="s">
        <v>203</v>
      </c>
      <c r="F6" s="162"/>
      <c r="G6" s="4" t="s">
        <v>211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34"/>
      <c r="E9" s="134"/>
      <c r="F9" s="161" t="s">
        <v>15</v>
      </c>
      <c r="G9" s="134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Y9" s="56"/>
      <c r="Z9" s="57"/>
    </row>
    <row r="10" spans="1:26" ht="19.5">
      <c r="A10" s="159"/>
      <c r="B10" s="159"/>
      <c r="C10" s="162"/>
      <c r="D10" s="135" t="s">
        <v>212</v>
      </c>
      <c r="E10" s="135" t="s">
        <v>204</v>
      </c>
      <c r="F10" s="162"/>
      <c r="G10" s="135" t="s">
        <v>212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Y10" s="56"/>
      <c r="Z10" s="57"/>
    </row>
    <row r="11" spans="1:26">
      <c r="A11" s="159"/>
      <c r="B11" s="159"/>
      <c r="C11" s="162"/>
      <c r="D11" s="135" t="s">
        <v>14</v>
      </c>
      <c r="E11" s="4" t="s">
        <v>14</v>
      </c>
      <c r="F11" s="162"/>
      <c r="G11" s="135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59"/>
      <c r="B12" s="160"/>
      <c r="C12" s="163"/>
      <c r="D12" s="136"/>
      <c r="E12" s="5" t="s">
        <v>2</v>
      </c>
      <c r="F12" s="163"/>
      <c r="G12" s="136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208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 t="shared" ref="I13:I22" si="0"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56</v>
      </c>
      <c r="C14" s="45" t="s">
        <v>217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 t="shared" si="0"/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199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 t="shared" si="0"/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210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 t="shared" si="0"/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186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 t="shared" si="0"/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56</v>
      </c>
      <c r="C18" s="45" t="s">
        <v>216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 t="shared" si="0"/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187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 t="shared" si="0"/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64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56</v>
      </c>
      <c r="C20" s="45" t="s">
        <v>219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 t="shared" si="0"/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160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 t="shared" si="0"/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47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198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 t="shared" si="0"/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47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1">SUM(E13:E22)</f>
        <v>92207.84</v>
      </c>
      <c r="F23" s="84">
        <f>(D23-E23)/E23</f>
        <v>0.49503176736381665</v>
      </c>
      <c r="G23" s="58">
        <f t="shared" si="1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177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 t="shared" ref="I25:I34" si="2"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56</v>
      </c>
      <c r="C26" s="45" t="s">
        <v>218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 t="shared" si="2"/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 t="s">
        <v>56</v>
      </c>
      <c r="C27" s="45" t="s">
        <v>220</v>
      </c>
      <c r="D27" s="65">
        <v>646</v>
      </c>
      <c r="E27" s="63"/>
      <c r="F27" s="63"/>
      <c r="G27" s="65">
        <v>114</v>
      </c>
      <c r="H27" s="63" t="s">
        <v>30</v>
      </c>
      <c r="I27" s="63" t="s">
        <v>30</v>
      </c>
      <c r="J27" s="63">
        <v>6</v>
      </c>
      <c r="K27" s="63">
        <v>1</v>
      </c>
      <c r="L27" s="65">
        <v>646</v>
      </c>
      <c r="M27" s="65">
        <v>114</v>
      </c>
      <c r="N27" s="61">
        <v>44414</v>
      </c>
      <c r="O27" s="60" t="s">
        <v>221</v>
      </c>
      <c r="P27" s="57"/>
      <c r="Q27" s="88"/>
      <c r="R27" s="88"/>
      <c r="S27" s="88"/>
      <c r="T27" s="88"/>
      <c r="U27" s="89"/>
      <c r="V27" s="89"/>
      <c r="W27" s="89"/>
      <c r="X27" s="56"/>
      <c r="Y27" s="90"/>
      <c r="Z27" s="90"/>
    </row>
    <row r="28" spans="1:26" ht="25.35" customHeight="1">
      <c r="A28" s="59">
        <v>14</v>
      </c>
      <c r="B28" s="104">
        <v>9</v>
      </c>
      <c r="C28" s="45" t="s">
        <v>174</v>
      </c>
      <c r="D28" s="65">
        <v>644.44000000000005</v>
      </c>
      <c r="E28" s="63">
        <v>856.38</v>
      </c>
      <c r="F28" s="76">
        <f>(D28-E28)/E28</f>
        <v>-0.24748359373175452</v>
      </c>
      <c r="G28" s="65">
        <v>136</v>
      </c>
      <c r="H28" s="63">
        <v>9</v>
      </c>
      <c r="I28" s="63">
        <f t="shared" si="2"/>
        <v>15.111111111111111</v>
      </c>
      <c r="J28" s="63">
        <v>3</v>
      </c>
      <c r="K28" s="63">
        <v>6</v>
      </c>
      <c r="L28" s="65">
        <v>43986</v>
      </c>
      <c r="M28" s="65">
        <v>9668</v>
      </c>
      <c r="N28" s="61">
        <v>44379</v>
      </c>
      <c r="O28" s="60" t="s">
        <v>47</v>
      </c>
      <c r="P28" s="57"/>
      <c r="Q28" s="88"/>
      <c r="R28" s="88"/>
      <c r="S28" s="88"/>
      <c r="T28" s="88"/>
      <c r="U28" s="88"/>
      <c r="V28" s="89"/>
      <c r="W28" s="89"/>
      <c r="X28" s="90"/>
      <c r="Y28" s="90"/>
      <c r="Z28" s="56"/>
    </row>
    <row r="29" spans="1:26" ht="25.35" customHeight="1">
      <c r="A29" s="59">
        <v>15</v>
      </c>
      <c r="B29" s="105">
        <v>12</v>
      </c>
      <c r="C29" s="78" t="s">
        <v>127</v>
      </c>
      <c r="D29" s="65">
        <v>630.79</v>
      </c>
      <c r="E29" s="63">
        <v>591.6</v>
      </c>
      <c r="F29" s="76">
        <f>(D29-E29)/E29</f>
        <v>6.6244083840432622E-2</v>
      </c>
      <c r="G29" s="65">
        <v>93</v>
      </c>
      <c r="H29" s="63">
        <v>3</v>
      </c>
      <c r="I29" s="63">
        <f t="shared" si="2"/>
        <v>31</v>
      </c>
      <c r="J29" s="63">
        <v>1</v>
      </c>
      <c r="K29" s="63">
        <v>8</v>
      </c>
      <c r="L29" s="65">
        <v>108970.49</v>
      </c>
      <c r="M29" s="65">
        <v>17412</v>
      </c>
      <c r="N29" s="61">
        <v>44351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104">
        <v>16</v>
      </c>
      <c r="C30" s="45" t="s">
        <v>190</v>
      </c>
      <c r="D30" s="65">
        <v>350.2</v>
      </c>
      <c r="E30" s="63">
        <v>484.4</v>
      </c>
      <c r="F30" s="76">
        <f>(D30-E30)/E30</f>
        <v>-0.27704376548307186</v>
      </c>
      <c r="G30" s="65">
        <v>62</v>
      </c>
      <c r="H30" s="63">
        <v>5</v>
      </c>
      <c r="I30" s="63">
        <f t="shared" si="2"/>
        <v>12.4</v>
      </c>
      <c r="J30" s="63">
        <v>4</v>
      </c>
      <c r="K30" s="63">
        <v>4</v>
      </c>
      <c r="L30" s="65">
        <v>5695.66</v>
      </c>
      <c r="M30" s="65">
        <v>1027</v>
      </c>
      <c r="N30" s="61">
        <v>44393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3" t="s">
        <v>30</v>
      </c>
      <c r="C31" s="45" t="s">
        <v>40</v>
      </c>
      <c r="D31" s="65">
        <v>315</v>
      </c>
      <c r="E31" s="63" t="s">
        <v>30</v>
      </c>
      <c r="F31" s="63" t="s">
        <v>30</v>
      </c>
      <c r="G31" s="65">
        <v>182</v>
      </c>
      <c r="H31" s="63">
        <v>5</v>
      </c>
      <c r="I31" s="63">
        <f t="shared" si="2"/>
        <v>36.4</v>
      </c>
      <c r="J31" s="63">
        <v>2</v>
      </c>
      <c r="K31" s="63" t="s">
        <v>30</v>
      </c>
      <c r="L31" s="65">
        <v>116197.42</v>
      </c>
      <c r="M31" s="65">
        <v>23717</v>
      </c>
      <c r="N31" s="61">
        <v>44106</v>
      </c>
      <c r="O31" s="60" t="s">
        <v>37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13</v>
      </c>
      <c r="C32" s="116" t="s">
        <v>159</v>
      </c>
      <c r="D32" s="65">
        <v>230.5</v>
      </c>
      <c r="E32" s="63">
        <v>541.45000000000005</v>
      </c>
      <c r="F32" s="76">
        <f>(D32-E32)/E32</f>
        <v>-0.57429125496352396</v>
      </c>
      <c r="G32" s="65">
        <v>62</v>
      </c>
      <c r="H32" s="63">
        <v>8</v>
      </c>
      <c r="I32" s="63">
        <f t="shared" si="2"/>
        <v>7.75</v>
      </c>
      <c r="J32" s="63">
        <v>3</v>
      </c>
      <c r="K32" s="63">
        <v>7</v>
      </c>
      <c r="L32" s="65">
        <v>46224.35</v>
      </c>
      <c r="M32" s="65">
        <v>10404</v>
      </c>
      <c r="N32" s="61">
        <v>44372</v>
      </c>
      <c r="O32" s="60" t="s">
        <v>37</v>
      </c>
      <c r="P32" s="57"/>
      <c r="Q32" s="88"/>
      <c r="R32" s="88"/>
      <c r="S32" s="88"/>
      <c r="T32" s="88"/>
      <c r="U32" s="89"/>
      <c r="V32" s="89"/>
      <c r="W32" s="89"/>
      <c r="X32" s="56"/>
      <c r="Y32" s="90"/>
      <c r="Z32" s="90"/>
    </row>
    <row r="33" spans="1:26" ht="25.35" customHeight="1">
      <c r="A33" s="59">
        <v>19</v>
      </c>
      <c r="B33" s="106">
        <v>17</v>
      </c>
      <c r="C33" s="45" t="s">
        <v>201</v>
      </c>
      <c r="D33" s="65">
        <v>218.77</v>
      </c>
      <c r="E33" s="63">
        <v>401.6</v>
      </c>
      <c r="F33" s="76">
        <f>(D33-E33)/E33</f>
        <v>-0.45525398406374501</v>
      </c>
      <c r="G33" s="65">
        <v>36</v>
      </c>
      <c r="H33" s="63">
        <v>3</v>
      </c>
      <c r="I33" s="63">
        <f t="shared" si="2"/>
        <v>12</v>
      </c>
      <c r="J33" s="63">
        <v>2</v>
      </c>
      <c r="K33" s="63">
        <v>3</v>
      </c>
      <c r="L33" s="65">
        <v>2760.63</v>
      </c>
      <c r="M33" s="65">
        <v>455</v>
      </c>
      <c r="N33" s="61">
        <v>44400</v>
      </c>
      <c r="O33" s="60" t="s">
        <v>49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14</v>
      </c>
      <c r="C34" s="45" t="s">
        <v>123</v>
      </c>
      <c r="D34" s="65">
        <v>212.42</v>
      </c>
      <c r="E34" s="63">
        <v>500.08</v>
      </c>
      <c r="F34" s="76">
        <f>(D34-E34)/E34</f>
        <v>-0.57522796352583583</v>
      </c>
      <c r="G34" s="65">
        <v>44</v>
      </c>
      <c r="H34" s="63">
        <v>3</v>
      </c>
      <c r="I34" s="63">
        <f t="shared" si="2"/>
        <v>14.666666666666666</v>
      </c>
      <c r="J34" s="63">
        <v>1</v>
      </c>
      <c r="K34" s="63">
        <v>10</v>
      </c>
      <c r="L34" s="65">
        <v>81843</v>
      </c>
      <c r="M34" s="65">
        <v>18204</v>
      </c>
      <c r="N34" s="61">
        <v>44351</v>
      </c>
      <c r="O34" s="60" t="s">
        <v>47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76</v>
      </c>
      <c r="D35" s="58">
        <f ca="1">SUM(D23:D37)</f>
        <v>143631.57000000004</v>
      </c>
      <c r="E35" s="58">
        <f ca="1">SUM(E23:E37)</f>
        <v>97932.27</v>
      </c>
      <c r="F35" s="84">
        <f ca="1">(D35-E35)/E35</f>
        <v>0.46664189444398696</v>
      </c>
      <c r="G35" s="58">
        <f ca="1">SUM(G23:G37)</f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9" t="s">
        <v>46</v>
      </c>
      <c r="D37" s="65">
        <v>130.71</v>
      </c>
      <c r="E37" s="63">
        <v>22.2</v>
      </c>
      <c r="F37" s="76">
        <f>(D37-E37)/E37</f>
        <v>4.8878378378378384</v>
      </c>
      <c r="G37" s="65">
        <v>24</v>
      </c>
      <c r="H37" s="48">
        <v>1</v>
      </c>
      <c r="I37" s="63">
        <f>G37/H37</f>
        <v>24</v>
      </c>
      <c r="J37" s="63">
        <v>1</v>
      </c>
      <c r="K37" s="63">
        <v>15</v>
      </c>
      <c r="L37" s="65">
        <v>45196</v>
      </c>
      <c r="M37" s="65">
        <v>9404</v>
      </c>
      <c r="N37" s="61">
        <v>44316</v>
      </c>
      <c r="O37" s="60" t="s">
        <v>32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59">
        <v>18</v>
      </c>
      <c r="C38" s="92" t="s">
        <v>101</v>
      </c>
      <c r="D38" s="65">
        <v>120</v>
      </c>
      <c r="E38" s="65">
        <v>133</v>
      </c>
      <c r="F38" s="76">
        <f>(D38-E38)/E38</f>
        <v>-9.7744360902255634E-2</v>
      </c>
      <c r="G38" s="65">
        <v>20</v>
      </c>
      <c r="H38" s="63" t="s">
        <v>30</v>
      </c>
      <c r="I38" s="63" t="s">
        <v>30</v>
      </c>
      <c r="J38" s="63">
        <v>1</v>
      </c>
      <c r="K38" s="63">
        <v>11</v>
      </c>
      <c r="L38" s="65">
        <v>5607.92</v>
      </c>
      <c r="M38" s="65">
        <v>1126</v>
      </c>
      <c r="N38" s="61">
        <v>44330</v>
      </c>
      <c r="O38" s="60" t="s">
        <v>102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06">
        <v>27</v>
      </c>
      <c r="C39" s="81" t="s">
        <v>38</v>
      </c>
      <c r="D39" s="65">
        <v>109</v>
      </c>
      <c r="E39" s="63">
        <v>7</v>
      </c>
      <c r="F39" s="76">
        <f>(D39-E39)/E39</f>
        <v>14.571428571428571</v>
      </c>
      <c r="G39" s="65">
        <v>26</v>
      </c>
      <c r="H39" s="63">
        <v>2</v>
      </c>
      <c r="I39" s="63">
        <f>G39/H39</f>
        <v>13</v>
      </c>
      <c r="J39" s="63">
        <v>2</v>
      </c>
      <c r="K39" s="63" t="s">
        <v>30</v>
      </c>
      <c r="L39" s="65">
        <v>23474.42</v>
      </c>
      <c r="M39" s="65">
        <v>4256</v>
      </c>
      <c r="N39" s="61">
        <v>44316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189</v>
      </c>
      <c r="D40" s="65">
        <v>100</v>
      </c>
      <c r="E40" s="63" t="s">
        <v>30</v>
      </c>
      <c r="F40" s="63" t="s">
        <v>30</v>
      </c>
      <c r="G40" s="65">
        <v>50</v>
      </c>
      <c r="H40" s="48">
        <v>6</v>
      </c>
      <c r="I40" s="63">
        <f>G40/H40</f>
        <v>8.3333333333333339</v>
      </c>
      <c r="J40" s="63">
        <v>3</v>
      </c>
      <c r="K40" s="63" t="s">
        <v>30</v>
      </c>
      <c r="L40" s="65">
        <v>246368</v>
      </c>
      <c r="M40" s="65">
        <v>51202</v>
      </c>
      <c r="N40" s="61">
        <v>43840</v>
      </c>
      <c r="O40" s="60" t="s">
        <v>32</v>
      </c>
      <c r="P40" s="57"/>
      <c r="R40" s="62"/>
      <c r="T40" s="57"/>
      <c r="U40" s="56"/>
      <c r="V40" s="56"/>
      <c r="W40" s="56"/>
      <c r="X40" s="56"/>
      <c r="Y40" s="57"/>
      <c r="Z40" s="56"/>
    </row>
    <row r="41" spans="1:26" ht="25.35" customHeight="1">
      <c r="A41" s="59">
        <v>25</v>
      </c>
      <c r="B41" s="66" t="s">
        <v>30</v>
      </c>
      <c r="C41" s="45" t="s">
        <v>161</v>
      </c>
      <c r="D41" s="65">
        <v>64</v>
      </c>
      <c r="E41" s="63" t="s">
        <v>30</v>
      </c>
      <c r="F41" s="63" t="s">
        <v>30</v>
      </c>
      <c r="G41" s="65">
        <v>32</v>
      </c>
      <c r="H41" s="63">
        <v>3</v>
      </c>
      <c r="I41" s="63">
        <f>G41/H41</f>
        <v>10.666666666666666</v>
      </c>
      <c r="J41" s="63">
        <v>3</v>
      </c>
      <c r="K41" s="63" t="s">
        <v>30</v>
      </c>
      <c r="L41" s="65">
        <v>817206</v>
      </c>
      <c r="M41" s="65">
        <v>154694</v>
      </c>
      <c r="N41" s="61">
        <v>43665</v>
      </c>
      <c r="O41" s="60" t="s">
        <v>32</v>
      </c>
      <c r="P41" s="57"/>
      <c r="Q41" s="88"/>
      <c r="R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59">
        <v>26</v>
      </c>
      <c r="B42" s="105">
        <v>22</v>
      </c>
      <c r="C42" s="82" t="s">
        <v>67</v>
      </c>
      <c r="D42" s="65">
        <v>44.5</v>
      </c>
      <c r="E42" s="63">
        <v>46</v>
      </c>
      <c r="F42" s="76">
        <f>(D42-E42)/E42</f>
        <v>-3.2608695652173912E-2</v>
      </c>
      <c r="G42" s="65">
        <v>15</v>
      </c>
      <c r="H42" s="63">
        <v>1</v>
      </c>
      <c r="I42" s="63">
        <f>G42/H42</f>
        <v>15</v>
      </c>
      <c r="J42" s="63">
        <v>1</v>
      </c>
      <c r="K42" s="63">
        <v>14</v>
      </c>
      <c r="L42" s="65">
        <v>23731</v>
      </c>
      <c r="M42" s="65">
        <v>4179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63" t="s">
        <v>30</v>
      </c>
      <c r="C43" s="64" t="s">
        <v>140</v>
      </c>
      <c r="D43" s="65">
        <v>42</v>
      </c>
      <c r="E43" s="63" t="s">
        <v>30</v>
      </c>
      <c r="F43" s="63" t="s">
        <v>30</v>
      </c>
      <c r="G43" s="65">
        <v>21</v>
      </c>
      <c r="H43" s="48">
        <v>2</v>
      </c>
      <c r="I43" s="63">
        <f>G43/H43</f>
        <v>10.5</v>
      </c>
      <c r="J43" s="63">
        <v>1</v>
      </c>
      <c r="K43" s="63" t="s">
        <v>30</v>
      </c>
      <c r="L43" s="65">
        <v>89836</v>
      </c>
      <c r="M43" s="65">
        <v>20960</v>
      </c>
      <c r="N43" s="61">
        <v>43875</v>
      </c>
      <c r="O43" s="60" t="s">
        <v>37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6" ht="25.35" customHeight="1">
      <c r="A44" s="16"/>
      <c r="B44" s="16"/>
      <c r="C44" s="39" t="s">
        <v>164</v>
      </c>
      <c r="D44" s="58">
        <f ca="1">SUM(D35:D43)</f>
        <v>144111.07000000004</v>
      </c>
      <c r="E44" s="58">
        <f t="shared" ref="E44:G44" ca="1" si="3">SUM(E35:E43)</f>
        <v>98118.27</v>
      </c>
      <c r="F44" s="84">
        <f t="shared" ref="F44" ca="1" si="4">(D44-E44)/E44</f>
        <v>0.46874858270534153</v>
      </c>
      <c r="G44" s="58">
        <f t="shared" ca="1" si="3"/>
        <v>24380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A25" sqref="A25:XFD2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205</v>
      </c>
      <c r="F1" s="2"/>
      <c r="G1" s="2"/>
      <c r="H1" s="2"/>
      <c r="I1" s="2"/>
    </row>
    <row r="2" spans="1:26" ht="19.5" customHeight="1">
      <c r="E2" s="2" t="s">
        <v>206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61" t="s">
        <v>0</v>
      </c>
      <c r="D5" s="3"/>
      <c r="E5" s="3"/>
      <c r="F5" s="161" t="s">
        <v>3</v>
      </c>
      <c r="G5" s="3"/>
      <c r="H5" s="161" t="s">
        <v>5</v>
      </c>
      <c r="I5" s="161" t="s">
        <v>6</v>
      </c>
      <c r="J5" s="161" t="s">
        <v>7</v>
      </c>
      <c r="K5" s="161" t="s">
        <v>8</v>
      </c>
      <c r="L5" s="161" t="s">
        <v>10</v>
      </c>
      <c r="M5" s="161" t="s">
        <v>9</v>
      </c>
      <c r="N5" s="161" t="s">
        <v>11</v>
      </c>
      <c r="O5" s="161" t="s">
        <v>12</v>
      </c>
    </row>
    <row r="6" spans="1:26" ht="19.5">
      <c r="A6" s="159"/>
      <c r="B6" s="159"/>
      <c r="C6" s="162"/>
      <c r="D6" s="4" t="s">
        <v>203</v>
      </c>
      <c r="E6" s="4" t="s">
        <v>193</v>
      </c>
      <c r="F6" s="162"/>
      <c r="G6" s="4" t="s">
        <v>203</v>
      </c>
      <c r="H6" s="162"/>
      <c r="I6" s="162"/>
      <c r="J6" s="162"/>
      <c r="K6" s="162"/>
      <c r="L6" s="162"/>
      <c r="M6" s="162"/>
      <c r="N6" s="162"/>
      <c r="O6" s="162"/>
    </row>
    <row r="7" spans="1:26">
      <c r="A7" s="159"/>
      <c r="B7" s="159"/>
      <c r="C7" s="162"/>
      <c r="D7" s="4" t="s">
        <v>1</v>
      </c>
      <c r="E7" s="4" t="s">
        <v>1</v>
      </c>
      <c r="F7" s="162"/>
      <c r="G7" s="4" t="s">
        <v>4</v>
      </c>
      <c r="H7" s="162"/>
      <c r="I7" s="162"/>
      <c r="J7" s="162"/>
      <c r="K7" s="162"/>
      <c r="L7" s="162"/>
      <c r="M7" s="162"/>
      <c r="N7" s="162"/>
      <c r="O7" s="162"/>
    </row>
    <row r="8" spans="1:26" ht="18" customHeight="1" thickBot="1">
      <c r="A8" s="160"/>
      <c r="B8" s="160"/>
      <c r="C8" s="163"/>
      <c r="D8" s="5" t="s">
        <v>2</v>
      </c>
      <c r="E8" s="5" t="s">
        <v>2</v>
      </c>
      <c r="F8" s="163"/>
      <c r="G8" s="6"/>
      <c r="H8" s="163"/>
      <c r="I8" s="163"/>
      <c r="J8" s="163"/>
      <c r="K8" s="163"/>
      <c r="L8" s="163"/>
      <c r="M8" s="163"/>
      <c r="N8" s="163"/>
      <c r="O8" s="163"/>
      <c r="R8" s="8"/>
    </row>
    <row r="9" spans="1:26" ht="15" customHeight="1">
      <c r="A9" s="158"/>
      <c r="B9" s="158"/>
      <c r="C9" s="161" t="s">
        <v>13</v>
      </c>
      <c r="D9" s="130"/>
      <c r="E9" s="130"/>
      <c r="F9" s="161" t="s">
        <v>15</v>
      </c>
      <c r="G9" s="130"/>
      <c r="H9" s="9" t="s">
        <v>18</v>
      </c>
      <c r="I9" s="16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1" t="s">
        <v>26</v>
      </c>
      <c r="R9" s="8"/>
      <c r="V9" s="57"/>
      <c r="W9" s="56"/>
      <c r="X9" s="56"/>
      <c r="Z9" s="57"/>
    </row>
    <row r="10" spans="1:26" ht="19.5">
      <c r="A10" s="159"/>
      <c r="B10" s="159"/>
      <c r="C10" s="162"/>
      <c r="D10" s="135" t="s">
        <v>204</v>
      </c>
      <c r="E10" s="135" t="s">
        <v>215</v>
      </c>
      <c r="F10" s="162"/>
      <c r="G10" s="135" t="s">
        <v>204</v>
      </c>
      <c r="H10" s="4" t="s">
        <v>17</v>
      </c>
      <c r="I10" s="16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2"/>
      <c r="R10" s="8"/>
      <c r="V10" s="57"/>
      <c r="W10" s="56"/>
      <c r="X10" s="56"/>
      <c r="Z10" s="57"/>
    </row>
    <row r="11" spans="1:26">
      <c r="A11" s="159"/>
      <c r="B11" s="159"/>
      <c r="C11" s="162"/>
      <c r="D11" s="131" t="s">
        <v>14</v>
      </c>
      <c r="E11" s="4" t="s">
        <v>14</v>
      </c>
      <c r="F11" s="162"/>
      <c r="G11" s="131" t="s">
        <v>16</v>
      </c>
      <c r="H11" s="6"/>
      <c r="I11" s="162"/>
      <c r="J11" s="6"/>
      <c r="K11" s="6"/>
      <c r="L11" s="12" t="s">
        <v>2</v>
      </c>
      <c r="M11" s="4" t="s">
        <v>17</v>
      </c>
      <c r="N11" s="6"/>
      <c r="O11" s="16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63"/>
      <c r="D12" s="132"/>
      <c r="E12" s="5" t="s">
        <v>2</v>
      </c>
      <c r="F12" s="163"/>
      <c r="G12" s="132" t="s">
        <v>17</v>
      </c>
      <c r="H12" s="32"/>
      <c r="I12" s="163"/>
      <c r="J12" s="32"/>
      <c r="K12" s="32"/>
      <c r="L12" s="32"/>
      <c r="M12" s="32"/>
      <c r="N12" s="32"/>
      <c r="O12" s="163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208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199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210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186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187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64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160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198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177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174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56</v>
      </c>
      <c r="C22" s="45" t="s">
        <v>209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169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127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159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123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197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113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190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49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201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101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125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148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67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126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46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147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158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164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2021-09-27T14:01:23Z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